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2.10\07 配水課\02 工事管理係\06 工事関係\週休2日工事\発注者指定型\R8.9月改正\完成版\"/>
    </mc:Choice>
  </mc:AlternateContent>
  <xr:revisionPtr revIDLastSave="0" documentId="13_ncr:1_{B2CB4682-4BFC-442B-8BC3-34892CEA0413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別紙1　休日等取得計画・実績表 (A4縦)" sheetId="20" r:id="rId1"/>
    <sheet name="休日等取得計画・実績表（記入例） (A4縦)" sheetId="17" r:id="rId2"/>
  </sheets>
  <definedNames>
    <definedName name="_xlnm.Print_Area" localSheetId="1">'休日等取得計画・実績表（記入例） (A4縦)'!$A$1:$AJ$61</definedName>
    <definedName name="_xlnm.Print_Area" localSheetId="0">'別紙1　休日等取得計画・実績表 (A4縦)'!$A$1:$AJ$63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P49" i="20" l="1"/>
  <c r="AP46" i="20"/>
  <c r="AP43" i="20"/>
  <c r="AP40" i="20"/>
  <c r="AP37" i="20"/>
  <c r="AP34" i="20"/>
  <c r="AP31" i="20"/>
  <c r="AP28" i="20"/>
  <c r="AP25" i="20"/>
  <c r="AP22" i="20"/>
  <c r="AN13" i="20"/>
  <c r="A20" i="20"/>
  <c r="A23" i="20" s="1"/>
  <c r="A26" i="20" s="1"/>
  <c r="A29" i="20" s="1"/>
  <c r="A32" i="20" s="1"/>
  <c r="A35" i="20" s="1"/>
  <c r="A38" i="20" s="1"/>
  <c r="A41" i="20" s="1"/>
  <c r="A44" i="20" s="1"/>
  <c r="A47" i="20" s="1"/>
  <c r="A50" i="20" s="1"/>
  <c r="A19" i="20"/>
  <c r="E51" i="20"/>
  <c r="D51" i="20"/>
  <c r="B48" i="20"/>
  <c r="B45" i="20"/>
  <c r="B42" i="20"/>
  <c r="B39" i="20"/>
  <c r="B36" i="20"/>
  <c r="B33" i="20"/>
  <c r="B30" i="20"/>
  <c r="B27" i="20"/>
  <c r="B24" i="20"/>
  <c r="B18" i="20"/>
  <c r="AP19" i="20"/>
  <c r="AL16" i="20"/>
  <c r="AM16" i="20" s="1"/>
  <c r="AG15" i="20"/>
  <c r="AF15" i="20"/>
  <c r="AE15" i="20"/>
  <c r="AD15" i="20"/>
  <c r="AC15" i="20"/>
  <c r="AB15" i="20"/>
  <c r="AA15" i="20"/>
  <c r="Z15" i="20"/>
  <c r="Y15" i="20"/>
  <c r="X15" i="20"/>
  <c r="W15" i="20"/>
  <c r="V15" i="20"/>
  <c r="U15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F15" i="20"/>
  <c r="B15" i="20"/>
  <c r="AP16" i="20"/>
  <c r="AM14" i="20"/>
  <c r="AM13" i="20"/>
  <c r="AN14" i="20"/>
  <c r="N10" i="20"/>
  <c r="N9" i="20"/>
  <c r="N8" i="20"/>
  <c r="N6" i="20"/>
  <c r="AQ16" i="20" l="1"/>
  <c r="AN16" i="20"/>
  <c r="AO16" i="20" s="1"/>
  <c r="A22" i="20"/>
  <c r="AL19" i="20"/>
  <c r="R18" i="20"/>
  <c r="J18" i="20"/>
  <c r="Z18" i="20"/>
  <c r="AV14" i="20"/>
  <c r="AX14" i="20" s="1"/>
  <c r="S18" i="20"/>
  <c r="L18" i="20"/>
  <c r="T18" i="20"/>
  <c r="AB18" i="20"/>
  <c r="M18" i="20"/>
  <c r="F18" i="20"/>
  <c r="N18" i="20"/>
  <c r="V18" i="20"/>
  <c r="AE18" i="20"/>
  <c r="K18" i="20"/>
  <c r="AA18" i="20"/>
  <c r="U18" i="20"/>
  <c r="AC18" i="20"/>
  <c r="G18" i="20"/>
  <c r="O18" i="20"/>
  <c r="W18" i="20"/>
  <c r="AF18" i="20"/>
  <c r="H18" i="20"/>
  <c r="P18" i="20"/>
  <c r="X18" i="20"/>
  <c r="AG18" i="20"/>
  <c r="I18" i="20"/>
  <c r="Q18" i="20"/>
  <c r="Y18" i="20"/>
  <c r="AD18" i="20"/>
  <c r="B48" i="17"/>
  <c r="B45" i="17"/>
  <c r="B42" i="17"/>
  <c r="B39" i="17"/>
  <c r="B36" i="17"/>
  <c r="B33" i="17"/>
  <c r="B30" i="17"/>
  <c r="B24" i="17"/>
  <c r="B21" i="17"/>
  <c r="B18" i="17"/>
  <c r="B15" i="17"/>
  <c r="B27" i="17"/>
  <c r="AV17" i="20" l="1"/>
  <c r="AX17" i="20" s="1"/>
  <c r="AM19" i="20"/>
  <c r="AQ19" i="20" s="1"/>
  <c r="AN19" i="20"/>
  <c r="AI15" i="20"/>
  <c r="AJ15" i="20"/>
  <c r="AH15" i="20"/>
  <c r="W21" i="20"/>
  <c r="A25" i="20"/>
  <c r="A28" i="20" s="1"/>
  <c r="AA21" i="20"/>
  <c r="Y21" i="20"/>
  <c r="R21" i="20"/>
  <c r="O21" i="20"/>
  <c r="Z21" i="20"/>
  <c r="AF21" i="20"/>
  <c r="X21" i="20"/>
  <c r="V21" i="20"/>
  <c r="G21" i="20"/>
  <c r="P21" i="20"/>
  <c r="AL22" i="20"/>
  <c r="J21" i="20"/>
  <c r="AD21" i="20"/>
  <c r="AG21" i="20"/>
  <c r="H21" i="20"/>
  <c r="N21" i="20"/>
  <c r="S21" i="20"/>
  <c r="Q21" i="20"/>
  <c r="AE21" i="20"/>
  <c r="F21" i="20"/>
  <c r="K21" i="20"/>
  <c r="I21" i="20"/>
  <c r="AC21" i="20"/>
  <c r="AB21" i="20"/>
  <c r="U21" i="20"/>
  <c r="T21" i="20"/>
  <c r="M21" i="20"/>
  <c r="L21" i="20"/>
  <c r="E51" i="17"/>
  <c r="D51" i="17"/>
  <c r="A47" i="17"/>
  <c r="AL46" i="17" s="1"/>
  <c r="AL43" i="17"/>
  <c r="AM43" i="17" s="1"/>
  <c r="AX41" i="17" s="1"/>
  <c r="AJ42" i="17"/>
  <c r="AI42" i="17"/>
  <c r="AH42" i="17"/>
  <c r="AG42" i="17"/>
  <c r="AF42" i="17"/>
  <c r="AE42" i="17"/>
  <c r="AD42" i="17"/>
  <c r="AC42" i="17"/>
  <c r="AB42" i="17"/>
  <c r="AA42" i="17"/>
  <c r="Z42" i="17"/>
  <c r="Y42" i="17"/>
  <c r="X42" i="17"/>
  <c r="W42" i="17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AP17" i="17"/>
  <c r="A20" i="17"/>
  <c r="A23" i="17" s="1"/>
  <c r="AP14" i="17"/>
  <c r="AL16" i="17"/>
  <c r="AJ15" i="17"/>
  <c r="AI15" i="17"/>
  <c r="AH15" i="17"/>
  <c r="AG15" i="17"/>
  <c r="AF15" i="17"/>
  <c r="AE15" i="17"/>
  <c r="AD15" i="17"/>
  <c r="AC15" i="17"/>
  <c r="AB15" i="17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AN12" i="17"/>
  <c r="AM14" i="17"/>
  <c r="AM13" i="17"/>
  <c r="N10" i="17"/>
  <c r="N9" i="17"/>
  <c r="N8" i="17"/>
  <c r="N6" i="17"/>
  <c r="AV20" i="20" l="1"/>
  <c r="AX20" i="20" s="1"/>
  <c r="AN22" i="20"/>
  <c r="AM22" i="20"/>
  <c r="AQ22" i="20" s="1"/>
  <c r="AJ18" i="20"/>
  <c r="AH18" i="20"/>
  <c r="AI18" i="20"/>
  <c r="AO19" i="20"/>
  <c r="AD24" i="20"/>
  <c r="I24" i="20"/>
  <c r="Y24" i="20"/>
  <c r="Z24" i="20"/>
  <c r="V24" i="20"/>
  <c r="AF24" i="20"/>
  <c r="P24" i="20"/>
  <c r="R24" i="20"/>
  <c r="W24" i="20"/>
  <c r="A31" i="20"/>
  <c r="H24" i="20"/>
  <c r="AA24" i="20"/>
  <c r="O24" i="20"/>
  <c r="AC24" i="20"/>
  <c r="S24" i="20"/>
  <c r="AL25" i="20"/>
  <c r="T24" i="20"/>
  <c r="L24" i="20"/>
  <c r="AE24" i="20"/>
  <c r="F24" i="20"/>
  <c r="X24" i="20"/>
  <c r="AI24" i="20"/>
  <c r="J24" i="20"/>
  <c r="Q24" i="20"/>
  <c r="N24" i="20"/>
  <c r="AH24" i="20"/>
  <c r="G24" i="20"/>
  <c r="U24" i="20"/>
  <c r="AB24" i="20"/>
  <c r="K24" i="20"/>
  <c r="M24" i="20"/>
  <c r="AG24" i="20"/>
  <c r="U18" i="17"/>
  <c r="I45" i="17"/>
  <c r="J45" i="17"/>
  <c r="N45" i="17"/>
  <c r="M18" i="17"/>
  <c r="O45" i="17"/>
  <c r="AC18" i="17"/>
  <c r="T45" i="17"/>
  <c r="V45" i="17"/>
  <c r="X45" i="17"/>
  <c r="Y45" i="17"/>
  <c r="F45" i="17"/>
  <c r="P45" i="17"/>
  <c r="Z45" i="17"/>
  <c r="G45" i="17"/>
  <c r="Q45" i="17"/>
  <c r="AC45" i="17"/>
  <c r="H45" i="17"/>
  <c r="R45" i="17"/>
  <c r="AF45" i="17"/>
  <c r="L45" i="17"/>
  <c r="W45" i="17"/>
  <c r="A50" i="17"/>
  <c r="AJ48" i="17" s="1"/>
  <c r="AE45" i="17"/>
  <c r="AG45" i="17"/>
  <c r="AH45" i="17"/>
  <c r="AS14" i="17"/>
  <c r="AV14" i="17"/>
  <c r="AN41" i="17"/>
  <c r="AO41" i="17" s="1"/>
  <c r="AI45" i="17"/>
  <c r="AV44" i="17"/>
  <c r="AN44" i="17"/>
  <c r="AO44" i="17" s="1"/>
  <c r="AM46" i="17"/>
  <c r="AX44" i="17" s="1"/>
  <c r="A26" i="17"/>
  <c r="AE24" i="17" s="1"/>
  <c r="V21" i="17"/>
  <c r="U21" i="17"/>
  <c r="N21" i="17"/>
  <c r="F18" i="17"/>
  <c r="V18" i="17"/>
  <c r="AL19" i="17"/>
  <c r="AN17" i="17" s="1"/>
  <c r="AO17" i="17" s="1"/>
  <c r="AM16" i="17"/>
  <c r="G18" i="17"/>
  <c r="O18" i="17"/>
  <c r="W18" i="17"/>
  <c r="AE18" i="17"/>
  <c r="AV41" i="17"/>
  <c r="K45" i="17"/>
  <c r="S45" i="17"/>
  <c r="AB45" i="17"/>
  <c r="AJ45" i="17"/>
  <c r="N18" i="17"/>
  <c r="AD18" i="17"/>
  <c r="AN14" i="17"/>
  <c r="AO14" i="17" s="1"/>
  <c r="H18" i="17"/>
  <c r="P18" i="17"/>
  <c r="X18" i="17"/>
  <c r="AF18" i="17"/>
  <c r="I18" i="17"/>
  <c r="Q18" i="17"/>
  <c r="Y18" i="17"/>
  <c r="AG18" i="17"/>
  <c r="M45" i="17"/>
  <c r="U45" i="17"/>
  <c r="AD45" i="17"/>
  <c r="J18" i="17"/>
  <c r="R18" i="17"/>
  <c r="Z18" i="17"/>
  <c r="AH18" i="17"/>
  <c r="K18" i="17"/>
  <c r="S18" i="17"/>
  <c r="AA18" i="17"/>
  <c r="AI18" i="17"/>
  <c r="L18" i="17"/>
  <c r="T18" i="17"/>
  <c r="AB18" i="17"/>
  <c r="AJ18" i="17"/>
  <c r="AC21" i="17"/>
  <c r="AD21" i="17"/>
  <c r="AJ21" i="17"/>
  <c r="AB21" i="17"/>
  <c r="T21" i="17"/>
  <c r="L21" i="17"/>
  <c r="I21" i="17"/>
  <c r="P21" i="17"/>
  <c r="AE21" i="17"/>
  <c r="AI21" i="17"/>
  <c r="AA21" i="17"/>
  <c r="S21" i="17"/>
  <c r="K21" i="17"/>
  <c r="G21" i="17"/>
  <c r="AH21" i="17"/>
  <c r="Z21" i="17"/>
  <c r="R21" i="17"/>
  <c r="J21" i="17"/>
  <c r="AF21" i="17"/>
  <c r="X21" i="17"/>
  <c r="H21" i="17"/>
  <c r="O21" i="17"/>
  <c r="AG21" i="17"/>
  <c r="Y21" i="17"/>
  <c r="Q21" i="17"/>
  <c r="W21" i="17"/>
  <c r="F21" i="17"/>
  <c r="AL22" i="17"/>
  <c r="M21" i="17"/>
  <c r="B21" i="20" l="1"/>
  <c r="AI21" i="20"/>
  <c r="AJ21" i="20"/>
  <c r="AH21" i="20"/>
  <c r="AL28" i="20"/>
  <c r="AF27" i="20"/>
  <c r="P27" i="20"/>
  <c r="R27" i="20"/>
  <c r="N27" i="20"/>
  <c r="I27" i="20"/>
  <c r="Q27" i="20"/>
  <c r="V27" i="20"/>
  <c r="X27" i="20"/>
  <c r="J27" i="20"/>
  <c r="AD27" i="20"/>
  <c r="M27" i="20"/>
  <c r="L27" i="20"/>
  <c r="AE27" i="20"/>
  <c r="F27" i="20"/>
  <c r="H27" i="20"/>
  <c r="AA27" i="20"/>
  <c r="AG27" i="20"/>
  <c r="W27" i="20"/>
  <c r="A34" i="20"/>
  <c r="S27" i="20"/>
  <c r="O27" i="20"/>
  <c r="AC27" i="20"/>
  <c r="AB27" i="20"/>
  <c r="K27" i="20"/>
  <c r="G27" i="20"/>
  <c r="U27" i="20"/>
  <c r="T27" i="20"/>
  <c r="Y27" i="20"/>
  <c r="Z27" i="20"/>
  <c r="AM25" i="20"/>
  <c r="AX23" i="20" s="1"/>
  <c r="AN25" i="20"/>
  <c r="AV23" i="20"/>
  <c r="AX14" i="17"/>
  <c r="AQ14" i="17"/>
  <c r="AC48" i="17"/>
  <c r="AC24" i="17"/>
  <c r="T48" i="17"/>
  <c r="AA48" i="17"/>
  <c r="P48" i="17"/>
  <c r="Q48" i="17"/>
  <c r="AD48" i="17"/>
  <c r="R48" i="17"/>
  <c r="S48" i="17"/>
  <c r="H48" i="17"/>
  <c r="AE48" i="17"/>
  <c r="K48" i="17"/>
  <c r="AA24" i="17"/>
  <c r="AL25" i="17"/>
  <c r="AM25" i="17" s="1"/>
  <c r="AX23" i="17" s="1"/>
  <c r="W48" i="17"/>
  <c r="F48" i="17"/>
  <c r="AH48" i="17"/>
  <c r="AG48" i="17"/>
  <c r="O48" i="17"/>
  <c r="U48" i="17"/>
  <c r="AB48" i="17"/>
  <c r="Z48" i="17"/>
  <c r="Y48" i="17"/>
  <c r="G48" i="17"/>
  <c r="AL49" i="17"/>
  <c r="AV49" i="17" s="1"/>
  <c r="M48" i="17"/>
  <c r="L48" i="17"/>
  <c r="J48" i="17"/>
  <c r="I48" i="17"/>
  <c r="AF48" i="17"/>
  <c r="V48" i="17"/>
  <c r="AI48" i="17"/>
  <c r="X48" i="17"/>
  <c r="N48" i="17"/>
  <c r="O24" i="17"/>
  <c r="AQ44" i="17"/>
  <c r="P24" i="17"/>
  <c r="A29" i="17"/>
  <c r="AJ27" i="17" s="1"/>
  <c r="H24" i="17"/>
  <c r="G24" i="17"/>
  <c r="R24" i="17"/>
  <c r="I24" i="17"/>
  <c r="Z24" i="17"/>
  <c r="AF24" i="17"/>
  <c r="U24" i="17"/>
  <c r="X24" i="17"/>
  <c r="Y24" i="17"/>
  <c r="AG24" i="17"/>
  <c r="K24" i="17"/>
  <c r="T24" i="17"/>
  <c r="AD24" i="17"/>
  <c r="W24" i="17"/>
  <c r="L24" i="17"/>
  <c r="N24" i="17"/>
  <c r="V24" i="17"/>
  <c r="S24" i="17"/>
  <c r="AJ24" i="17"/>
  <c r="AM19" i="17"/>
  <c r="AQ41" i="17"/>
  <c r="AV17" i="17"/>
  <c r="AX17" i="17" s="1"/>
  <c r="Q24" i="17"/>
  <c r="J24" i="17"/>
  <c r="AI24" i="17"/>
  <c r="AB24" i="17"/>
  <c r="M24" i="17"/>
  <c r="F24" i="17"/>
  <c r="AH24" i="17"/>
  <c r="AN20" i="17"/>
  <c r="AO20" i="17" s="1"/>
  <c r="AV20" i="17"/>
  <c r="AX20" i="17" s="1"/>
  <c r="AM22" i="17"/>
  <c r="AQ25" i="20" l="1"/>
  <c r="AO25" i="20"/>
  <c r="AJ24" i="20"/>
  <c r="AO22" i="20"/>
  <c r="AL31" i="20"/>
  <c r="H30" i="20"/>
  <c r="J30" i="20"/>
  <c r="AE30" i="20"/>
  <c r="N30" i="20"/>
  <c r="AA30" i="20"/>
  <c r="Y30" i="20"/>
  <c r="W30" i="20"/>
  <c r="A37" i="20"/>
  <c r="AB30" i="20"/>
  <c r="S30" i="20"/>
  <c r="K30" i="20"/>
  <c r="O30" i="20"/>
  <c r="AC30" i="20"/>
  <c r="T30" i="20"/>
  <c r="F30" i="20"/>
  <c r="I30" i="20"/>
  <c r="P30" i="20"/>
  <c r="R30" i="20"/>
  <c r="G30" i="20"/>
  <c r="U30" i="20"/>
  <c r="L30" i="20"/>
  <c r="Q30" i="20"/>
  <c r="AD30" i="20"/>
  <c r="M30" i="20"/>
  <c r="AF30" i="20"/>
  <c r="V30" i="20"/>
  <c r="AG30" i="20"/>
  <c r="X30" i="20"/>
  <c r="Z30" i="20"/>
  <c r="AV26" i="20"/>
  <c r="AN28" i="20"/>
  <c r="AM28" i="20"/>
  <c r="AX26" i="20" s="1"/>
  <c r="AN23" i="17"/>
  <c r="AO23" i="17" s="1"/>
  <c r="AV23" i="17"/>
  <c r="AD27" i="17"/>
  <c r="G27" i="17"/>
  <c r="AH27" i="17"/>
  <c r="V27" i="17"/>
  <c r="AL28" i="17"/>
  <c r="AV26" i="17" s="1"/>
  <c r="M27" i="17"/>
  <c r="A32" i="17"/>
  <c r="T30" i="17" s="1"/>
  <c r="N27" i="17"/>
  <c r="I27" i="17"/>
  <c r="X27" i="17"/>
  <c r="S27" i="17"/>
  <c r="L27" i="17"/>
  <c r="AN47" i="17"/>
  <c r="AO47" i="17" s="1"/>
  <c r="U27" i="17"/>
  <c r="O27" i="17"/>
  <c r="AE27" i="17"/>
  <c r="P27" i="17"/>
  <c r="AM49" i="17"/>
  <c r="Q27" i="17"/>
  <c r="J27" i="17"/>
  <c r="AA27" i="17"/>
  <c r="T27" i="17"/>
  <c r="AV47" i="17"/>
  <c r="H27" i="17"/>
  <c r="AB27" i="17"/>
  <c r="W27" i="17"/>
  <c r="K27" i="17"/>
  <c r="AF27" i="17"/>
  <c r="Y27" i="17"/>
  <c r="R27" i="17"/>
  <c r="AI27" i="17"/>
  <c r="AC27" i="17"/>
  <c r="AG27" i="17"/>
  <c r="Z27" i="17"/>
  <c r="F27" i="17"/>
  <c r="AQ17" i="17"/>
  <c r="AQ20" i="17"/>
  <c r="AQ28" i="20" l="1"/>
  <c r="AO28" i="20"/>
  <c r="AI27" i="20"/>
  <c r="AH27" i="20"/>
  <c r="AJ27" i="20"/>
  <c r="G33" i="20"/>
  <c r="U33" i="20"/>
  <c r="L33" i="20"/>
  <c r="I33" i="20"/>
  <c r="F33" i="20"/>
  <c r="M33" i="20"/>
  <c r="AG33" i="20"/>
  <c r="AL34" i="20"/>
  <c r="Q33" i="20"/>
  <c r="X33" i="20"/>
  <c r="Z33" i="20"/>
  <c r="A40" i="20"/>
  <c r="AD33" i="20"/>
  <c r="AF33" i="20"/>
  <c r="H33" i="20"/>
  <c r="R33" i="20"/>
  <c r="V33" i="20"/>
  <c r="P33" i="20"/>
  <c r="J33" i="20"/>
  <c r="AA33" i="20"/>
  <c r="W33" i="20"/>
  <c r="AB33" i="20"/>
  <c r="S33" i="20"/>
  <c r="O33" i="20"/>
  <c r="AC33" i="20"/>
  <c r="T33" i="20"/>
  <c r="K33" i="20"/>
  <c r="AE33" i="20"/>
  <c r="N33" i="20"/>
  <c r="Y33" i="20"/>
  <c r="AV29" i="20"/>
  <c r="AM31" i="20"/>
  <c r="AX29" i="20" s="1"/>
  <c r="AN31" i="20"/>
  <c r="AQ23" i="17"/>
  <c r="AM28" i="17"/>
  <c r="AX26" i="17" s="1"/>
  <c r="AH30" i="17"/>
  <c r="AF30" i="17"/>
  <c r="A35" i="17"/>
  <c r="L33" i="17" s="1"/>
  <c r="J30" i="17"/>
  <c r="U30" i="17"/>
  <c r="AE30" i="17"/>
  <c r="W30" i="17"/>
  <c r="AI30" i="17"/>
  <c r="AG30" i="17"/>
  <c r="AB30" i="17"/>
  <c r="AC30" i="17"/>
  <c r="S30" i="17"/>
  <c r="V30" i="17"/>
  <c r="AJ30" i="17"/>
  <c r="F30" i="17"/>
  <c r="AA30" i="17"/>
  <c r="M30" i="17"/>
  <c r="H30" i="17"/>
  <c r="N30" i="17"/>
  <c r="AN26" i="17"/>
  <c r="AO26" i="17" s="1"/>
  <c r="Q30" i="17"/>
  <c r="R30" i="17"/>
  <c r="AD30" i="17"/>
  <c r="Y30" i="17"/>
  <c r="Z30" i="17"/>
  <c r="L30" i="17"/>
  <c r="AQ47" i="17"/>
  <c r="G30" i="17"/>
  <c r="AL31" i="17"/>
  <c r="AN29" i="17" s="1"/>
  <c r="AO29" i="17" s="1"/>
  <c r="O30" i="17"/>
  <c r="P30" i="17"/>
  <c r="I30" i="17"/>
  <c r="X30" i="17"/>
  <c r="K30" i="17"/>
  <c r="AQ31" i="20" l="1"/>
  <c r="AO31" i="20"/>
  <c r="AJ30" i="20"/>
  <c r="AH30" i="20"/>
  <c r="AI30" i="20"/>
  <c r="N36" i="20"/>
  <c r="AB36" i="20"/>
  <c r="AA36" i="20"/>
  <c r="J36" i="20"/>
  <c r="AE36" i="20"/>
  <c r="F36" i="20"/>
  <c r="T36" i="20"/>
  <c r="S36" i="20"/>
  <c r="Q36" i="20"/>
  <c r="V36" i="20"/>
  <c r="R36" i="20"/>
  <c r="W36" i="20"/>
  <c r="A43" i="20"/>
  <c r="L36" i="20"/>
  <c r="K36" i="20"/>
  <c r="I36" i="20"/>
  <c r="H36" i="20"/>
  <c r="O36" i="20"/>
  <c r="AC36" i="20"/>
  <c r="AF36" i="20"/>
  <c r="AG36" i="20"/>
  <c r="AD36" i="20"/>
  <c r="M36" i="20"/>
  <c r="P36" i="20"/>
  <c r="AL37" i="20"/>
  <c r="Z36" i="20"/>
  <c r="G36" i="20"/>
  <c r="U36" i="20"/>
  <c r="X36" i="20"/>
  <c r="Y36" i="20"/>
  <c r="AV32" i="20"/>
  <c r="AN34" i="20"/>
  <c r="AM34" i="20"/>
  <c r="AX32" i="20" s="1"/>
  <c r="Z33" i="17"/>
  <c r="Q33" i="17"/>
  <c r="AQ26" i="17"/>
  <c r="R33" i="17"/>
  <c r="AC33" i="17"/>
  <c r="AH33" i="17"/>
  <c r="AD33" i="17"/>
  <c r="AE33" i="17"/>
  <c r="P33" i="17"/>
  <c r="G33" i="17"/>
  <c r="Y33" i="17"/>
  <c r="K33" i="17"/>
  <c r="AF33" i="17"/>
  <c r="AG33" i="17"/>
  <c r="S33" i="17"/>
  <c r="T33" i="17"/>
  <c r="AL34" i="17"/>
  <c r="AN32" i="17" s="1"/>
  <c r="AO32" i="17" s="1"/>
  <c r="AA33" i="17"/>
  <c r="AB33" i="17"/>
  <c r="H33" i="17"/>
  <c r="AJ33" i="17"/>
  <c r="A38" i="17"/>
  <c r="T36" i="17" s="1"/>
  <c r="F33" i="17"/>
  <c r="M33" i="17"/>
  <c r="X33" i="17"/>
  <c r="V33" i="17"/>
  <c r="U33" i="17"/>
  <c r="N33" i="17"/>
  <c r="O33" i="17"/>
  <c r="W33" i="17"/>
  <c r="I33" i="17"/>
  <c r="J33" i="17"/>
  <c r="AI33" i="17"/>
  <c r="AV29" i="17"/>
  <c r="AM31" i="17"/>
  <c r="AX29" i="17" s="1"/>
  <c r="AQ34" i="20" l="1"/>
  <c r="AO34" i="20"/>
  <c r="AH33" i="20"/>
  <c r="AI33" i="20"/>
  <c r="AJ33" i="20"/>
  <c r="AF42" i="20"/>
  <c r="A46" i="20"/>
  <c r="AG42" i="20"/>
  <c r="Z42" i="20"/>
  <c r="Y42" i="20"/>
  <c r="R42" i="20"/>
  <c r="Q42" i="20"/>
  <c r="J42" i="20"/>
  <c r="I42" i="20"/>
  <c r="K42" i="20"/>
  <c r="M42" i="20"/>
  <c r="U42" i="20"/>
  <c r="S42" i="20"/>
  <c r="G42" i="20"/>
  <c r="AC42" i="20"/>
  <c r="AA42" i="20"/>
  <c r="O42" i="20"/>
  <c r="V42" i="20"/>
  <c r="AB42" i="20"/>
  <c r="P42" i="20"/>
  <c r="AD42" i="20"/>
  <c r="X42" i="20"/>
  <c r="AL43" i="20"/>
  <c r="W42" i="20"/>
  <c r="F42" i="20"/>
  <c r="L42" i="20"/>
  <c r="AE42" i="20"/>
  <c r="N42" i="20"/>
  <c r="T42" i="20"/>
  <c r="H42" i="20"/>
  <c r="AE39" i="20"/>
  <c r="F39" i="20"/>
  <c r="L39" i="20"/>
  <c r="S39" i="20"/>
  <c r="AC39" i="20"/>
  <c r="I39" i="20"/>
  <c r="K39" i="20"/>
  <c r="U39" i="20"/>
  <c r="AF39" i="20"/>
  <c r="M39" i="20"/>
  <c r="Q39" i="20"/>
  <c r="P39" i="20"/>
  <c r="V39" i="20"/>
  <c r="AB39" i="20"/>
  <c r="J39" i="20"/>
  <c r="W39" i="20"/>
  <c r="G39" i="20"/>
  <c r="X39" i="20"/>
  <c r="AL40" i="20"/>
  <c r="Z39" i="20"/>
  <c r="N39" i="20"/>
  <c r="T39" i="20"/>
  <c r="AA39" i="20"/>
  <c r="Y39" i="20"/>
  <c r="O39" i="20"/>
  <c r="AG39" i="20"/>
  <c r="AD39" i="20"/>
  <c r="H39" i="20"/>
  <c r="R39" i="20"/>
  <c r="AM37" i="20"/>
  <c r="AX35" i="20" s="1"/>
  <c r="AV35" i="20"/>
  <c r="AN37" i="20"/>
  <c r="Y36" i="17"/>
  <c r="AI36" i="17"/>
  <c r="AV32" i="17"/>
  <c r="J36" i="17"/>
  <c r="Z36" i="17"/>
  <c r="N36" i="17"/>
  <c r="L36" i="17"/>
  <c r="AB36" i="17"/>
  <c r="I36" i="17"/>
  <c r="AM34" i="17"/>
  <c r="AX32" i="17" s="1"/>
  <c r="M36" i="17"/>
  <c r="AH36" i="17"/>
  <c r="AJ36" i="17"/>
  <c r="U36" i="17"/>
  <c r="P36" i="17"/>
  <c r="K36" i="17"/>
  <c r="O36" i="17"/>
  <c r="AG36" i="17"/>
  <c r="V36" i="17"/>
  <c r="AE36" i="17"/>
  <c r="A41" i="17"/>
  <c r="AE39" i="17" s="1"/>
  <c r="AD36" i="17"/>
  <c r="G36" i="17"/>
  <c r="AL37" i="17"/>
  <c r="AN35" i="17" s="1"/>
  <c r="AO35" i="17" s="1"/>
  <c r="AC36" i="17"/>
  <c r="X36" i="17"/>
  <c r="S36" i="17"/>
  <c r="W36" i="17"/>
  <c r="AF36" i="17"/>
  <c r="AA36" i="17"/>
  <c r="H36" i="17"/>
  <c r="Q36" i="17"/>
  <c r="R36" i="17"/>
  <c r="F36" i="17"/>
  <c r="AQ29" i="17"/>
  <c r="AQ37" i="20" l="1"/>
  <c r="J39" i="17"/>
  <c r="AO37" i="20"/>
  <c r="AH36" i="20"/>
  <c r="AI36" i="20"/>
  <c r="AJ36" i="20"/>
  <c r="A49" i="20"/>
  <c r="H45" i="20"/>
  <c r="AB45" i="20"/>
  <c r="Y45" i="20"/>
  <c r="S45" i="20"/>
  <c r="F45" i="20"/>
  <c r="P45" i="20"/>
  <c r="M45" i="20"/>
  <c r="V45" i="20"/>
  <c r="G45" i="20"/>
  <c r="X45" i="20"/>
  <c r="J45" i="20"/>
  <c r="AG45" i="20"/>
  <c r="R45" i="20"/>
  <c r="AC45" i="20"/>
  <c r="Q45" i="20"/>
  <c r="K45" i="20"/>
  <c r="N45" i="20"/>
  <c r="O45" i="20"/>
  <c r="U45" i="20"/>
  <c r="W45" i="20"/>
  <c r="T45" i="20"/>
  <c r="AD45" i="20"/>
  <c r="AL46" i="20"/>
  <c r="L45" i="20"/>
  <c r="Z45" i="20"/>
  <c r="AF45" i="20"/>
  <c r="AE45" i="20"/>
  <c r="I45" i="20"/>
  <c r="AM43" i="20"/>
  <c r="AX41" i="20" s="1"/>
  <c r="AV41" i="20"/>
  <c r="AN43" i="20"/>
  <c r="AN40" i="20"/>
  <c r="AM40" i="20"/>
  <c r="AX38" i="20" s="1"/>
  <c r="AV38" i="20"/>
  <c r="M39" i="17"/>
  <c r="AA39" i="17"/>
  <c r="F39" i="17"/>
  <c r="P39" i="17"/>
  <c r="H39" i="17"/>
  <c r="U39" i="17"/>
  <c r="AV35" i="17"/>
  <c r="AQ32" i="17"/>
  <c r="AM37" i="17"/>
  <c r="AX35" i="17" s="1"/>
  <c r="O39" i="17"/>
  <c r="I39" i="17"/>
  <c r="Z39" i="17"/>
  <c r="V39" i="17"/>
  <c r="L39" i="17"/>
  <c r="Q39" i="17"/>
  <c r="AH39" i="17"/>
  <c r="AD39" i="17"/>
  <c r="T39" i="17"/>
  <c r="K39" i="17"/>
  <c r="AL40" i="17"/>
  <c r="AM40" i="17" s="1"/>
  <c r="AX38" i="17" s="1"/>
  <c r="AB39" i="17"/>
  <c r="W39" i="17"/>
  <c r="R39" i="17"/>
  <c r="N39" i="17"/>
  <c r="AF39" i="17"/>
  <c r="Y39" i="17"/>
  <c r="AG39" i="17"/>
  <c r="S39" i="17"/>
  <c r="G39" i="17"/>
  <c r="AJ39" i="17"/>
  <c r="AC39" i="17"/>
  <c r="X39" i="17"/>
  <c r="AI39" i="17"/>
  <c r="AQ40" i="20" l="1"/>
  <c r="AQ43" i="20"/>
  <c r="AO40" i="20"/>
  <c r="AJ39" i="20"/>
  <c r="AH39" i="20"/>
  <c r="AI39" i="20"/>
  <c r="AO43" i="20"/>
  <c r="AH42" i="20"/>
  <c r="AJ42" i="20"/>
  <c r="AI42" i="20"/>
  <c r="AM46" i="20"/>
  <c r="AX44" i="20" s="1"/>
  <c r="AV44" i="20"/>
  <c r="AN46" i="20"/>
  <c r="AA48" i="20"/>
  <c r="Z48" i="20"/>
  <c r="P48" i="20"/>
  <c r="K48" i="20"/>
  <c r="Q48" i="20"/>
  <c r="Y48" i="20"/>
  <c r="I48" i="20"/>
  <c r="AC48" i="20"/>
  <c r="W48" i="20"/>
  <c r="AD48" i="20"/>
  <c r="X48" i="20"/>
  <c r="AF48" i="20"/>
  <c r="AB48" i="20"/>
  <c r="AL49" i="20"/>
  <c r="T48" i="20"/>
  <c r="F48" i="20"/>
  <c r="AE48" i="20"/>
  <c r="J48" i="20"/>
  <c r="M48" i="20"/>
  <c r="N48" i="20"/>
  <c r="R48" i="20"/>
  <c r="G48" i="20"/>
  <c r="V48" i="20"/>
  <c r="S48" i="20"/>
  <c r="U48" i="20"/>
  <c r="O48" i="20"/>
  <c r="AG48" i="20"/>
  <c r="H48" i="20"/>
  <c r="L48" i="20"/>
  <c r="AQ35" i="17"/>
  <c r="AV38" i="17"/>
  <c r="AN38" i="17"/>
  <c r="AO38" i="17" s="1"/>
  <c r="AQ38" i="17" s="1"/>
  <c r="AQ46" i="20" l="1"/>
  <c r="AO46" i="20"/>
  <c r="AH45" i="20"/>
  <c r="AI45" i="20"/>
  <c r="AJ45" i="20"/>
  <c r="AM49" i="20"/>
  <c r="AQ49" i="20" s="1"/>
  <c r="AV47" i="20"/>
  <c r="AV49" i="20"/>
  <c r="AN49" i="20"/>
  <c r="AO49" i="20" l="1"/>
  <c r="AH48" i="20"/>
  <c r="AI48" i="20"/>
  <c r="AJ48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masteruser</author>
  </authors>
  <commentList>
    <comment ref="E5" authorId="0" shapeId="0" xr:uid="{DB0DC250-2C08-4CE0-9E0C-EDC466CF09FA}">
      <text>
        <r>
          <rPr>
            <b/>
            <sz val="9"/>
            <color indexed="81"/>
            <rFont val="MS P ゴシック"/>
            <family val="3"/>
            <charset val="128"/>
          </rPr>
          <t>例：2026/8/1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5" authorId="0" shapeId="0" xr:uid="{21D00004-9FBE-4FEB-9214-94720674D8E9}">
      <text>
        <r>
          <rPr>
            <b/>
            <sz val="9"/>
            <color indexed="81"/>
            <rFont val="MS P ゴシック"/>
            <family val="3"/>
            <charset val="128"/>
          </rPr>
          <t>例：2027/3/20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6" authorId="0" shapeId="0" xr:uid="{86835B62-7A1A-41F2-A667-4BEBE5D94AC1}">
      <text>
        <r>
          <rPr>
            <b/>
            <sz val="9"/>
            <color indexed="81"/>
            <rFont val="MS P ゴシック"/>
            <family val="3"/>
            <charset val="128"/>
          </rPr>
          <t>例：2026/8/18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7" authorId="0" shapeId="0" xr:uid="{2D3E527A-D752-4180-A3F7-882951761E1F}">
      <text>
        <r>
          <rPr>
            <b/>
            <sz val="9"/>
            <color indexed="81"/>
            <rFont val="MS P ゴシック"/>
            <family val="3"/>
            <charset val="128"/>
          </rPr>
          <t>例：2027/3/1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8" authorId="0" shapeId="0" xr:uid="{659C54F9-DED7-444D-9EC4-449614D1698C}">
      <text>
        <r>
          <rPr>
            <b/>
            <sz val="9"/>
            <color indexed="81"/>
            <rFont val="MS P ゴシック"/>
            <family val="3"/>
            <charset val="128"/>
          </rPr>
          <t>例：2026/8/13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8" authorId="0" shapeId="0" xr:uid="{FC8DEFAA-3B91-4A73-8D2F-6C4755374CA0}">
      <text>
        <r>
          <rPr>
            <b/>
            <sz val="9"/>
            <color indexed="81"/>
            <rFont val="MS P ゴシック"/>
            <family val="3"/>
            <charset val="128"/>
          </rPr>
          <t>例：2026/8/15</t>
        </r>
      </text>
    </comment>
    <comment ref="E9" authorId="0" shapeId="0" xr:uid="{C78F9C62-7666-4A45-9CCD-B47ADFEDF129}">
      <text>
        <r>
          <rPr>
            <b/>
            <sz val="9"/>
            <color indexed="81"/>
            <rFont val="MS P ゴシック"/>
            <family val="3"/>
            <charset val="128"/>
          </rPr>
          <t>例：2026/12/29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9" authorId="0" shapeId="0" xr:uid="{2753980F-C6B2-4000-9CDA-1D6A0228A5B5}">
      <text>
        <r>
          <rPr>
            <b/>
            <sz val="9"/>
            <color indexed="81"/>
            <rFont val="MS P ゴシック"/>
            <family val="3"/>
            <charset val="128"/>
          </rPr>
          <t>例：2027/1/3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10" authorId="0" shapeId="0" xr:uid="{08A8BF2A-48D7-46B7-B13D-1792D7266D78}">
      <text>
        <r>
          <rPr>
            <b/>
            <sz val="9"/>
            <color indexed="81"/>
            <rFont val="MS P ゴシック"/>
            <family val="3"/>
            <charset val="128"/>
          </rPr>
          <t>例：2026/10/1</t>
        </r>
      </text>
    </comment>
    <comment ref="J10" authorId="0" shapeId="0" xr:uid="{0A5580D7-5320-4A66-B402-ECB39AED345A}">
      <text>
        <r>
          <rPr>
            <b/>
            <sz val="9"/>
            <color indexed="81"/>
            <rFont val="MS P ゴシック"/>
            <family val="3"/>
            <charset val="128"/>
          </rPr>
          <t>例2026/10/4</t>
        </r>
      </text>
    </comment>
  </commentList>
</comments>
</file>

<file path=xl/sharedStrings.xml><?xml version="1.0" encoding="utf-8"?>
<sst xmlns="http://schemas.openxmlformats.org/spreadsheetml/2006/main" count="372" uniqueCount="83">
  <si>
    <t>～</t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</si>
  <si>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</si>
  <si>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【記入例】</t>
    <rPh sb="1" eb="3">
      <t>キニュウ</t>
    </rPh>
    <rPh sb="3" eb="4">
      <t>レイ</t>
    </rPh>
    <phoneticPr fontId="1"/>
  </si>
  <si>
    <t>●</t>
    <phoneticPr fontId="1"/>
  </si>
  <si>
    <t>（参考様式）</t>
    <rPh sb="1" eb="5">
      <t>サンコウヨウシキ</t>
    </rPh>
    <phoneticPr fontId="1"/>
  </si>
  <si>
    <t>夏季休暇</t>
    <rPh sb="0" eb="2">
      <t>カキ</t>
    </rPh>
    <rPh sb="2" eb="4">
      <t>キュウカ</t>
    </rPh>
    <phoneticPr fontId="1"/>
  </si>
  <si>
    <t>2027</t>
    <phoneticPr fontId="1"/>
  </si>
  <si>
    <t>対象日数</t>
    <rPh sb="0" eb="2">
      <t>タイショウ</t>
    </rPh>
    <rPh sb="2" eb="4">
      <t>ニッスウ</t>
    </rPh>
    <phoneticPr fontId="1"/>
  </si>
  <si>
    <t>休日等取得　計画 ・ 実績　表</t>
    <rPh sb="0" eb="2">
      <t>キュウジツ</t>
    </rPh>
    <rPh sb="1" eb="2">
      <t>シュウキュウ</t>
    </rPh>
    <rPh sb="2" eb="3">
      <t>トウ</t>
    </rPh>
    <rPh sb="3" eb="5">
      <t>シュトク</t>
    </rPh>
    <rPh sb="6" eb="8">
      <t>ケイカク</t>
    </rPh>
    <rPh sb="11" eb="13">
      <t>ジッセキ</t>
    </rPh>
    <rPh sb="14" eb="15">
      <t>ヒョウ</t>
    </rPh>
    <phoneticPr fontId="1"/>
  </si>
  <si>
    <t>×</t>
    <phoneticPr fontId="1"/>
  </si>
  <si>
    <t>●</t>
  </si>
  <si>
    <t>月単位の達成</t>
    <rPh sb="4" eb="6">
      <t>タッセイ</t>
    </rPh>
    <phoneticPr fontId="1"/>
  </si>
  <si>
    <t>―</t>
  </si>
  <si>
    <t>―</t>
    <phoneticPr fontId="1"/>
  </si>
  <si>
    <t>〇</t>
  </si>
  <si>
    <t>〇</t>
    <phoneticPr fontId="1"/>
  </si>
  <si>
    <t>対象
期間</t>
    <rPh sb="0" eb="2">
      <t>タイショウ</t>
    </rPh>
    <rPh sb="3" eb="5">
      <t>キカン</t>
    </rPh>
    <phoneticPr fontId="1"/>
  </si>
  <si>
    <t>土日</t>
    <rPh sb="0" eb="1">
      <t>ド</t>
    </rPh>
    <rPh sb="1" eb="2">
      <t>ニチ</t>
    </rPh>
    <phoneticPr fontId="1"/>
  </si>
  <si>
    <t>祝日</t>
    <rPh sb="0" eb="2">
      <t>シュクジツ</t>
    </rPh>
    <phoneticPr fontId="1"/>
  </si>
  <si>
    <t>夏季休</t>
    <rPh sb="0" eb="2">
      <t>カキ</t>
    </rPh>
    <rPh sb="2" eb="3">
      <t>キュウ</t>
    </rPh>
    <phoneticPr fontId="1"/>
  </si>
  <si>
    <t>年末休</t>
    <rPh sb="0" eb="2">
      <t>ネンマツ</t>
    </rPh>
    <rPh sb="2" eb="3">
      <t>キュウ</t>
    </rPh>
    <phoneticPr fontId="1"/>
  </si>
  <si>
    <t>年始休</t>
    <rPh sb="0" eb="2">
      <t>ネンシ</t>
    </rPh>
    <rPh sb="2" eb="3">
      <t>キュウ</t>
    </rPh>
    <phoneticPr fontId="1"/>
  </si>
  <si>
    <t>施工開始日</t>
    <rPh sb="0" eb="2">
      <t>セコウ</t>
    </rPh>
    <rPh sb="2" eb="4">
      <t>カイシ</t>
    </rPh>
    <rPh sb="4" eb="5">
      <t>チャクビ</t>
    </rPh>
    <phoneticPr fontId="1"/>
  </si>
  <si>
    <t>施工完了日</t>
    <rPh sb="0" eb="2">
      <t>セコウ</t>
    </rPh>
    <rPh sb="2" eb="4">
      <t>カンリョウ</t>
    </rPh>
    <rPh sb="4" eb="5">
      <t>ビ</t>
    </rPh>
    <phoneticPr fontId="1"/>
  </si>
  <si>
    <t>振替日</t>
    <rPh sb="0" eb="2">
      <t>フリカ</t>
    </rPh>
    <rPh sb="2" eb="3">
      <t>ヒ</t>
    </rPh>
    <phoneticPr fontId="1"/>
  </si>
  <si>
    <t>完全週休の達成</t>
    <phoneticPr fontId="1"/>
  </si>
  <si>
    <t>φ150㎜配水管布設工事</t>
    <rPh sb="5" eb="8">
      <t>ハイスイカン</t>
    </rPh>
    <rPh sb="8" eb="10">
      <t>フセツ</t>
    </rPh>
    <rPh sb="10" eb="12">
      <t>コウジ</t>
    </rPh>
    <phoneticPr fontId="1"/>
  </si>
  <si>
    <t>始期日</t>
    <phoneticPr fontId="1"/>
  </si>
  <si>
    <t>終期日</t>
  </si>
  <si>
    <t>工事名</t>
    <rPh sb="0" eb="1">
      <t>コウ</t>
    </rPh>
    <rPh sb="1" eb="2">
      <t>コト</t>
    </rPh>
    <rPh sb="2" eb="3">
      <t>ナ</t>
    </rPh>
    <phoneticPr fontId="1"/>
  </si>
  <si>
    <t>工　期</t>
    <rPh sb="0" eb="1">
      <t>コウ</t>
    </rPh>
    <rPh sb="2" eb="3">
      <t>キ</t>
    </rPh>
    <phoneticPr fontId="1"/>
  </si>
  <si>
    <t>週休２日の達成条件</t>
    <rPh sb="0" eb="2">
      <t>シュウキュウ</t>
    </rPh>
    <rPh sb="3" eb="4">
      <t>ニチ</t>
    </rPh>
    <rPh sb="5" eb="7">
      <t>タッセイ</t>
    </rPh>
    <rPh sb="7" eb="9">
      <t>ジョウケン</t>
    </rPh>
    <phoneticPr fontId="1"/>
  </si>
  <si>
    <t>・月単位の週休２日</t>
    <phoneticPr fontId="1"/>
  </si>
  <si>
    <t>工事完成日</t>
  </si>
  <si>
    <t>月</t>
    <phoneticPr fontId="1"/>
  </si>
  <si>
    <t>現場閉所</t>
    <rPh sb="0" eb="2">
      <t>ゲンバ</t>
    </rPh>
    <rPh sb="2" eb="4">
      <t>ヘイショ</t>
    </rPh>
    <phoneticPr fontId="1"/>
  </si>
  <si>
    <t>・完全週休２日</t>
    <rPh sb="1" eb="3">
      <t>カンゼン</t>
    </rPh>
    <rPh sb="3" eb="5">
      <t>シュウキュウ</t>
    </rPh>
    <rPh sb="6" eb="7">
      <t>ニチ</t>
    </rPh>
    <phoneticPr fontId="1"/>
  </si>
  <si>
    <t>施工開始</t>
    <rPh sb="0" eb="2">
      <t>セコウ</t>
    </rPh>
    <rPh sb="2" eb="4">
      <t>カイシ</t>
    </rPh>
    <phoneticPr fontId="1"/>
  </si>
  <si>
    <t>施工完了</t>
    <rPh sb="0" eb="2">
      <t>セコウ</t>
    </rPh>
    <rPh sb="2" eb="4">
      <t>カンリョウ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</si>
  <si>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</si>
  <si>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</si>
  <si>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土日日数</t>
    <rPh sb="0" eb="1">
      <t>ツチ</t>
    </rPh>
    <rPh sb="1" eb="2">
      <t>ヒ</t>
    </rPh>
    <rPh sb="2" eb="4">
      <t>ニッスウ</t>
    </rPh>
    <phoneticPr fontId="1"/>
  </si>
  <si>
    <t>その他対象外の閉所</t>
    <rPh sb="2" eb="3">
      <t>タ</t>
    </rPh>
    <rPh sb="3" eb="6">
      <t>タイショウガイ</t>
    </rPh>
    <rPh sb="7" eb="9">
      <t>ヘイショ</t>
    </rPh>
    <phoneticPr fontId="1"/>
  </si>
  <si>
    <t>月の日数</t>
    <rPh sb="0" eb="1">
      <t>ツキ</t>
    </rPh>
    <rPh sb="2" eb="4">
      <t>ニッスウ</t>
    </rPh>
    <phoneticPr fontId="1"/>
  </si>
  <si>
    <t>施工前・完了後</t>
    <rPh sb="0" eb="2">
      <t>セコウ</t>
    </rPh>
    <rPh sb="2" eb="3">
      <t>マエ</t>
    </rPh>
    <rPh sb="4" eb="7">
      <t>カンリョウゴ</t>
    </rPh>
    <phoneticPr fontId="1"/>
  </si>
  <si>
    <t>・月を跨がる振替</t>
    <rPh sb="1" eb="2">
      <t>ツキ</t>
    </rPh>
    <rPh sb="3" eb="4">
      <t>マタガ</t>
    </rPh>
    <rPh sb="6" eb="8">
      <t>フリカエ</t>
    </rPh>
    <phoneticPr fontId="1"/>
  </si>
  <si>
    <t>①対象期間の全ての月で土・日曜日の日数以上の現場閉所を実施する。（４週８休相当以上）</t>
    <rPh sb="11" eb="12">
      <t>ド</t>
    </rPh>
    <rPh sb="13" eb="14">
      <t>ニチ</t>
    </rPh>
    <rPh sb="14" eb="16">
      <t>ヨウビ</t>
    </rPh>
    <rPh sb="17" eb="19">
      <t>ニッスウ</t>
    </rPh>
    <rPh sb="19" eb="21">
      <t>イジョウ</t>
    </rPh>
    <rPh sb="22" eb="24">
      <t>ゲンバ</t>
    </rPh>
    <rPh sb="24" eb="26">
      <t>ヘイショ</t>
    </rPh>
    <rPh sb="27" eb="29">
      <t>ジッシ</t>
    </rPh>
    <rPh sb="34" eb="35">
      <t>シュウ</t>
    </rPh>
    <rPh sb="36" eb="37">
      <t>キュウ</t>
    </rPh>
    <phoneticPr fontId="1"/>
  </si>
  <si>
    <t>振替休日</t>
    <rPh sb="0" eb="2">
      <t>フリカ</t>
    </rPh>
    <rPh sb="2" eb="4">
      <t>キュウジツ</t>
    </rPh>
    <phoneticPr fontId="1"/>
  </si>
  <si>
    <t>●：週休２日の対象となる現場閉所日</t>
    <phoneticPr fontId="1"/>
  </si>
  <si>
    <t>施工完了日</t>
    <rPh sb="4" eb="5">
      <t>ビ</t>
    </rPh>
    <phoneticPr fontId="1"/>
  </si>
  <si>
    <t>施工開始日</t>
    <rPh sb="0" eb="2">
      <t>セコウ</t>
    </rPh>
    <rPh sb="2" eb="4">
      <t>カイシ</t>
    </rPh>
    <rPh sb="4" eb="5">
      <t>ビ</t>
    </rPh>
    <phoneticPr fontId="1"/>
  </si>
  <si>
    <t>：土曜日・日曜日</t>
    <rPh sb="1" eb="2">
      <t>ド</t>
    </rPh>
    <rPh sb="5" eb="8">
      <t>ニチヨウビ</t>
    </rPh>
    <phoneticPr fontId="1"/>
  </si>
  <si>
    <t>②夏季休暇、年末年始休暇</t>
    <phoneticPr fontId="1"/>
  </si>
  <si>
    <t>③月～金の祝日</t>
    <phoneticPr fontId="1"/>
  </si>
  <si>
    <t>⑤祝日の振替休日</t>
    <phoneticPr fontId="1"/>
  </si>
  <si>
    <t>①施工開始日の前、施工完了日の後</t>
    <rPh sb="7" eb="8">
      <t>マエ</t>
    </rPh>
    <phoneticPr fontId="1"/>
  </si>
  <si>
    <t>対象期間外</t>
    <phoneticPr fontId="1"/>
  </si>
  <si>
    <t>週休２日対象外</t>
    <phoneticPr fontId="1"/>
  </si>
  <si>
    <t>○</t>
    <phoneticPr fontId="1"/>
  </si>
  <si>
    <t>○：週休２日の対象から除外する現場閉所日（「現場閉所」及び「土日日数」にカウントしない）</t>
    <rPh sb="22" eb="26">
      <t>ゲンバヘイショ</t>
    </rPh>
    <rPh sb="27" eb="28">
      <t>オヨ</t>
    </rPh>
    <rPh sb="30" eb="31">
      <t>ド</t>
    </rPh>
    <rPh sb="31" eb="32">
      <t>ニチ</t>
    </rPh>
    <rPh sb="32" eb="34">
      <t>ニッスウ</t>
    </rPh>
    <phoneticPr fontId="1"/>
  </si>
  <si>
    <t>■</t>
  </si>
  <si>
    <t>振替え前の月：週休２日にカウントする現場開所日（●）に振替指定の開所日を加えた日数が土・日曜の日数以上であれば月単位の達成とみなす。</t>
    <rPh sb="0" eb="2">
      <t>フリカ</t>
    </rPh>
    <rPh sb="3" eb="4">
      <t>マエ</t>
    </rPh>
    <rPh sb="5" eb="6">
      <t>ツキ</t>
    </rPh>
    <rPh sb="7" eb="9">
      <t>シュウキュウ</t>
    </rPh>
    <rPh sb="10" eb="11">
      <t>ニチ</t>
    </rPh>
    <rPh sb="18" eb="20">
      <t>ゲンバ</t>
    </rPh>
    <rPh sb="32" eb="34">
      <t>カイショ</t>
    </rPh>
    <rPh sb="34" eb="35">
      <t>ビ</t>
    </rPh>
    <rPh sb="36" eb="37">
      <t>クワ</t>
    </rPh>
    <rPh sb="39" eb="41">
      <t>ニッスウ</t>
    </rPh>
    <rPh sb="42" eb="43">
      <t>ド</t>
    </rPh>
    <rPh sb="44" eb="46">
      <t>ニチヨウ</t>
    </rPh>
    <phoneticPr fontId="1"/>
  </si>
  <si>
    <t>振替え後の月：週休２日にカウントする現場開所日（●）から振替先の閉所日を除いた日数が土・日曜の日数以上であれば月単位の達成とみなす。</t>
    <rPh sb="3" eb="4">
      <t>ゴ</t>
    </rPh>
    <rPh sb="32" eb="34">
      <t>ヘイショ</t>
    </rPh>
    <rPh sb="34" eb="35">
      <t>ビ</t>
    </rPh>
    <rPh sb="36" eb="37">
      <t>ノゾ</t>
    </rPh>
    <phoneticPr fontId="1"/>
  </si>
  <si>
    <t>全期の結果</t>
    <rPh sb="0" eb="2">
      <t>ゼンキ</t>
    </rPh>
    <rPh sb="3" eb="5">
      <t>ケッカ</t>
    </rPh>
    <phoneticPr fontId="1"/>
  </si>
  <si>
    <t>①対象期間の全ての週において現場閉所日を土・日曜に指定し、１週間に２日以上の現場閉所を実施する。</t>
    <rPh sb="1" eb="3">
      <t>タイショウ</t>
    </rPh>
    <rPh sb="3" eb="5">
      <t>キカン</t>
    </rPh>
    <rPh sb="43" eb="45">
      <t>ジッシ</t>
    </rPh>
    <phoneticPr fontId="1"/>
  </si>
  <si>
    <t>④土・日曜日が祝日の現場閉所</t>
    <rPh sb="10" eb="12">
      <t>ゲンバ</t>
    </rPh>
    <rPh sb="12" eb="14">
      <t>ヘイショ</t>
    </rPh>
    <phoneticPr fontId="1"/>
  </si>
  <si>
    <t>⑥週休２日の対象となる現場閉所</t>
    <phoneticPr fontId="1"/>
  </si>
  <si>
    <t>通常の土・日曜日と同じ扱い</t>
    <rPh sb="0" eb="2">
      <t>ツウジョウ</t>
    </rPh>
    <rPh sb="3" eb="4">
      <t>ド</t>
    </rPh>
    <rPh sb="5" eb="8">
      <t>ニチヨウビ</t>
    </rPh>
    <rPh sb="9" eb="10">
      <t>オナ</t>
    </rPh>
    <rPh sb="11" eb="12">
      <t>アツカ</t>
    </rPh>
    <phoneticPr fontId="1"/>
  </si>
  <si>
    <t>②受注者の責によらない事由で土・日曜に現場開所する場合は土・日曜日と同一の週で振替日を設ける。（直前の月～金曜日）</t>
    <rPh sb="19" eb="21">
      <t>ゲンバ</t>
    </rPh>
    <rPh sb="21" eb="23">
      <t>カイショ</t>
    </rPh>
    <rPh sb="25" eb="27">
      <t>バアイ</t>
    </rPh>
    <rPh sb="48" eb="50">
      <t>チョクゼン</t>
    </rPh>
    <rPh sb="51" eb="52">
      <t>ゲツ</t>
    </rPh>
    <rPh sb="53" eb="54">
      <t>キン</t>
    </rPh>
    <rPh sb="54" eb="56">
      <t>ヨウビ</t>
    </rPh>
    <phoneticPr fontId="1"/>
  </si>
  <si>
    <t>②受注者の責によらない事由で土・日曜に現場開所する場合は土・日曜日の前後１週間以内に振替日を設ける。（土・日曜を挟んだ前後の月～金曜日）</t>
    <rPh sb="56" eb="57">
      <t>ハサ</t>
    </rPh>
    <rPh sb="59" eb="61">
      <t>ゼンゴ</t>
    </rPh>
    <rPh sb="62" eb="63">
      <t>ゲツ</t>
    </rPh>
    <rPh sb="64" eb="67">
      <t>キンヨウビ</t>
    </rPh>
    <phoneticPr fontId="1"/>
  </si>
  <si>
    <t>原則、土・日曜日。②③⑤以外から指定</t>
    <rPh sb="0" eb="2">
      <t>ゲンソク</t>
    </rPh>
    <rPh sb="3" eb="4">
      <t>ド</t>
    </rPh>
    <rPh sb="5" eb="6">
      <t>ニチ</t>
    </rPh>
    <rPh sb="6" eb="8">
      <t>ヨウビ</t>
    </rPh>
    <rPh sb="12" eb="14">
      <t>イガイ</t>
    </rPh>
    <rPh sb="16" eb="18">
      <t>シテイ</t>
    </rPh>
    <phoneticPr fontId="1"/>
  </si>
  <si>
    <t>週休２日対象外。受注者が指定</t>
    <rPh sb="8" eb="11">
      <t>ジュチュウシャ</t>
    </rPh>
    <rPh sb="12" eb="14">
      <t>シテイ</t>
    </rPh>
    <phoneticPr fontId="1"/>
  </si>
  <si>
    <t>原則、土・日曜日。②③⑤以外</t>
    <rPh sb="0" eb="2">
      <t>ゲンソク</t>
    </rPh>
    <rPh sb="3" eb="4">
      <t>ド</t>
    </rPh>
    <rPh sb="5" eb="6">
      <t>ニチ</t>
    </rPh>
    <rPh sb="6" eb="8">
      <t>ヨウビ</t>
    </rPh>
    <rPh sb="12" eb="14">
      <t>イガイ</t>
    </rPh>
    <phoneticPr fontId="1"/>
  </si>
  <si>
    <t>年・月</t>
    <rPh sb="0" eb="1">
      <t>ネン</t>
    </rPh>
    <rPh sb="2" eb="3">
      <t>ゲツ</t>
    </rPh>
    <phoneticPr fontId="1"/>
  </si>
  <si>
    <t>起工番号</t>
    <rPh sb="0" eb="2">
      <t>キコウ</t>
    </rPh>
    <rPh sb="2" eb="4">
      <t>バンゴウ</t>
    </rPh>
    <phoneticPr fontId="1"/>
  </si>
  <si>
    <t>○配整-０７-○○○</t>
    <rPh sb="1" eb="2">
      <t>ハイ</t>
    </rPh>
    <rPh sb="2" eb="3">
      <t>ヒトシ</t>
    </rPh>
    <phoneticPr fontId="1"/>
  </si>
  <si>
    <t>月末</t>
    <rPh sb="0" eb="2">
      <t>ゲツマツ</t>
    </rPh>
    <phoneticPr fontId="1"/>
  </si>
  <si>
    <t>月始め</t>
    <rPh sb="0" eb="1">
      <t>ツキ</t>
    </rPh>
    <rPh sb="1" eb="2">
      <t>ハジ</t>
    </rPh>
    <phoneticPr fontId="1"/>
  </si>
  <si>
    <t>対象期間外</t>
    <rPh sb="0" eb="2">
      <t>タイショウ</t>
    </rPh>
    <rPh sb="2" eb="4">
      <t>キカン</t>
    </rPh>
    <rPh sb="4" eb="5">
      <t>ガイ</t>
    </rPh>
    <phoneticPr fontId="1"/>
  </si>
  <si>
    <t>対象期間</t>
    <rPh sb="0" eb="2">
      <t>タイショウ</t>
    </rPh>
    <rPh sb="2" eb="4">
      <t>キカン</t>
    </rPh>
    <phoneticPr fontId="1"/>
  </si>
  <si>
    <t>②対象期間には土・日曜日を１回以上含む</t>
    <phoneticPr fontId="1"/>
  </si>
  <si>
    <t>③受注者の責によらない事由で土・日曜に現場開所する場合は土・日曜日と同一の週で振替日を設ける。（直前の月～金曜日）</t>
    <rPh sb="19" eb="21">
      <t>ゲンバ</t>
    </rPh>
    <rPh sb="21" eb="23">
      <t>カイショ</t>
    </rPh>
    <rPh sb="25" eb="27">
      <t>バアイ</t>
    </rPh>
    <rPh sb="48" eb="50">
      <t>チョクゼン</t>
    </rPh>
    <rPh sb="51" eb="52">
      <t>ゲツ</t>
    </rPh>
    <rPh sb="53" eb="54">
      <t>キン</t>
    </rPh>
    <rPh sb="54" eb="56">
      <t>ヨウビ</t>
    </rPh>
    <phoneticPr fontId="1"/>
  </si>
  <si>
    <t>③受注者の責によらない事由で土・日曜に現場開所する場合は土・日曜日の前後１週間以内に振替日を設ける。（土・日曜を挟んだ前後の月～金曜日）</t>
    <rPh sb="56" eb="57">
      <t>ハサ</t>
    </rPh>
    <rPh sb="59" eb="61">
      <t>ゼンゴ</t>
    </rPh>
    <rPh sb="62" eb="63">
      <t>ゲツ</t>
    </rPh>
    <rPh sb="64" eb="67">
      <t>キンヨウビ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</si>
</sst>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%"/>
    <numFmt numFmtId="177" formatCode="yyyy&quot;年&quot;m&quot;月&quot;d&quot;日&quot;;@"/>
    <numFmt numFmtId="178" formatCode="&quot;(準備期間　&quot;#,##0&quot;日)&quot;"/>
    <numFmt numFmtId="179" formatCode="&quot;( &quot;#,##0&quot; 日間 )&quot;"/>
    <numFmt numFmtId="180" formatCode="#,##0&quot; 日間 &quot;"/>
    <numFmt numFmtId="181" formatCode="#,##0&quot;日間&quot;"/>
    <numFmt numFmtId="182" formatCode="#,##0&quot;日&quot;"/>
    <numFmt numFmtId="183" formatCode="0&quot;月&quot;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trike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indexed="64"/>
      </top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indexed="64"/>
      </bottom>
      <diagonal/>
    </border>
    <border>
      <left style="thick">
        <color rgb="FFFF0000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thick">
        <color rgb="FFFF0000"/>
      </left>
      <right style="hair">
        <color auto="1"/>
      </right>
      <top style="hair">
        <color indexed="64"/>
      </top>
      <bottom/>
      <diagonal/>
    </border>
    <border>
      <left style="thick">
        <color rgb="FFFF0000"/>
      </left>
      <right style="hair">
        <color auto="1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 style="double">
        <color auto="1"/>
      </bottom>
      <diagonal/>
    </border>
    <border>
      <left style="thick">
        <color rgb="FFFF0000"/>
      </left>
      <right style="hair">
        <color auto="1"/>
      </right>
      <top style="hair">
        <color indexed="64"/>
      </top>
      <bottom style="double">
        <color auto="1"/>
      </bottom>
      <diagonal/>
    </border>
    <border>
      <left/>
      <right style="hair">
        <color auto="1"/>
      </right>
      <top style="hair">
        <color indexed="64"/>
      </top>
      <bottom style="double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hair">
        <color auto="1"/>
      </right>
      <top style="hair">
        <color indexed="64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medium">
        <color auto="1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42" xfId="0" applyFont="1" applyFill="1" applyBorder="1">
      <alignment vertical="center"/>
    </xf>
    <xf numFmtId="0" fontId="7" fillId="0" borderId="42" xfId="0" applyFont="1" applyFill="1" applyBorder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2" fontId="8" fillId="0" borderId="0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14" fontId="7" fillId="0" borderId="0" xfId="0" applyNumberFormat="1" applyFont="1">
      <alignment vertical="center"/>
    </xf>
    <xf numFmtId="0" fontId="7" fillId="0" borderId="0" xfId="0" applyNumberFormat="1" applyFont="1">
      <alignment vertical="center"/>
    </xf>
    <xf numFmtId="14" fontId="8" fillId="0" borderId="0" xfId="0" applyNumberFormat="1" applyFont="1">
      <alignment vertical="center"/>
    </xf>
    <xf numFmtId="182" fontId="3" fillId="0" borderId="0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NumberFormat="1" applyFont="1">
      <alignment vertical="center"/>
    </xf>
    <xf numFmtId="0" fontId="6" fillId="0" borderId="42" xfId="0" applyFont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7" fillId="0" borderId="42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2" fillId="0" borderId="15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2" xfId="0" applyFont="1" applyBorder="1" applyAlignment="1" applyProtection="1">
      <alignment vertical="center"/>
      <protection locked="0"/>
    </xf>
    <xf numFmtId="0" fontId="11" fillId="0" borderId="3" xfId="0" applyFont="1" applyBorder="1" applyAlignment="1" applyProtection="1">
      <alignment vertical="center"/>
      <protection locked="0"/>
    </xf>
    <xf numFmtId="0" fontId="11" fillId="0" borderId="0" xfId="0" applyFont="1">
      <alignment vertical="center"/>
    </xf>
    <xf numFmtId="0" fontId="11" fillId="0" borderId="3" xfId="0" applyFont="1" applyBorder="1" applyAlignment="1" applyProtection="1">
      <alignment horizontal="center" vertical="center"/>
      <protection locked="0"/>
    </xf>
    <xf numFmtId="177" fontId="11" fillId="0" borderId="4" xfId="0" applyNumberFormat="1" applyFont="1" applyBorder="1" applyAlignment="1" applyProtection="1">
      <alignment horizontal="left" vertical="center"/>
      <protection locked="0"/>
    </xf>
    <xf numFmtId="179" fontId="12" fillId="0" borderId="0" xfId="0" applyNumberFormat="1" applyFont="1" applyAlignment="1">
      <alignment horizontal="center" vertical="center"/>
    </xf>
    <xf numFmtId="177" fontId="11" fillId="0" borderId="15" xfId="0" applyNumberFormat="1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>
      <alignment horizontal="center" vertical="center"/>
    </xf>
    <xf numFmtId="0" fontId="7" fillId="0" borderId="25" xfId="0" applyFont="1" applyBorder="1" applyAlignment="1" applyProtection="1">
      <alignment horizontal="center" vertical="center" textRotation="255" wrapText="1"/>
      <protection locked="0"/>
    </xf>
    <xf numFmtId="0" fontId="7" fillId="0" borderId="24" xfId="0" applyFont="1" applyBorder="1" applyAlignment="1" applyProtection="1">
      <alignment horizontal="center" vertical="center" textRotation="255" wrapText="1"/>
      <protection locked="0"/>
    </xf>
    <xf numFmtId="0" fontId="7" fillId="0" borderId="35" xfId="0" applyFont="1" applyBorder="1" applyAlignment="1" applyProtection="1">
      <alignment horizontal="center" vertical="center" textRotation="255" wrapText="1"/>
      <protection locked="0"/>
    </xf>
    <xf numFmtId="0" fontId="7" fillId="0" borderId="52" xfId="0" applyFont="1" applyBorder="1" applyAlignment="1" applyProtection="1">
      <alignment horizontal="center" vertical="center" textRotation="255" wrapText="1"/>
      <protection locked="0"/>
    </xf>
    <xf numFmtId="0" fontId="7" fillId="0" borderId="24" xfId="0" applyFont="1" applyBorder="1" applyAlignment="1" applyProtection="1">
      <alignment horizontal="center" vertical="center" textRotation="255" wrapText="1" shrinkToFi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52" xfId="0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center" vertical="center" textRotation="255" wrapText="1" shrinkToFit="1"/>
      <protection locked="0"/>
    </xf>
    <xf numFmtId="0" fontId="7" fillId="0" borderId="35" xfId="0" applyFont="1" applyBorder="1" applyAlignment="1" applyProtection="1">
      <alignment horizontal="center" vertical="center" textRotation="255" wrapText="1" shrinkToFit="1"/>
      <protection locked="0"/>
    </xf>
    <xf numFmtId="0" fontId="7" fillId="0" borderId="23" xfId="0" applyFont="1" applyBorder="1" applyAlignment="1" applyProtection="1">
      <alignment horizontal="center" vertical="center" textRotation="255" wrapText="1" shrinkToFit="1"/>
      <protection locked="0"/>
    </xf>
    <xf numFmtId="0" fontId="7" fillId="0" borderId="40" xfId="0" applyFont="1" applyBorder="1" applyAlignment="1" applyProtection="1">
      <alignment horizontal="center" vertical="center" textRotation="255" wrapText="1" shrinkToFit="1"/>
      <protection locked="0"/>
    </xf>
    <xf numFmtId="0" fontId="6" fillId="0" borderId="47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177" fontId="11" fillId="0" borderId="3" xfId="0" applyNumberFormat="1" applyFont="1" applyBorder="1" applyAlignment="1" applyProtection="1">
      <alignment horizontal="left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11" fillId="0" borderId="49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53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2" xfId="0" applyFont="1" applyBorder="1" applyAlignment="1">
      <alignment vertical="center"/>
    </xf>
    <xf numFmtId="182" fontId="11" fillId="0" borderId="21" xfId="0" applyNumberFormat="1" applyFont="1" applyBorder="1" applyAlignment="1">
      <alignment horizontal="center" vertical="center" shrinkToFit="1"/>
    </xf>
    <xf numFmtId="182" fontId="11" fillId="0" borderId="22" xfId="0" applyNumberFormat="1" applyFont="1" applyBorder="1" applyAlignment="1">
      <alignment horizontal="center" vertical="center" shrinkToFit="1"/>
    </xf>
    <xf numFmtId="182" fontId="11" fillId="0" borderId="33" xfId="0" applyNumberFormat="1" applyFont="1" applyBorder="1" applyAlignment="1">
      <alignment horizontal="center" vertical="center" shrinkToFit="1"/>
    </xf>
    <xf numFmtId="182" fontId="11" fillId="0" borderId="48" xfId="0" applyNumberFormat="1" applyFont="1" applyBorder="1" applyAlignment="1">
      <alignment horizontal="center" vertical="center" shrinkToFit="1"/>
    </xf>
    <xf numFmtId="182" fontId="11" fillId="0" borderId="39" xfId="0" applyNumberFormat="1" applyFont="1" applyBorder="1" applyAlignment="1">
      <alignment horizontal="center" vertical="center" shrinkToFit="1"/>
    </xf>
    <xf numFmtId="0" fontId="13" fillId="0" borderId="10" xfId="0" quotePrefix="1" applyFont="1" applyBorder="1" applyProtection="1">
      <alignment vertical="center"/>
      <protection locked="0"/>
    </xf>
    <xf numFmtId="0" fontId="5" fillId="0" borderId="18" xfId="0" applyNumberFormat="1" applyFont="1" applyBorder="1" applyAlignment="1">
      <alignment horizontal="center" vertical="center" shrinkToFit="1"/>
    </xf>
    <xf numFmtId="0" fontId="5" fillId="0" borderId="51" xfId="0" applyNumberFormat="1" applyFont="1" applyBorder="1" applyAlignment="1">
      <alignment horizontal="center" vertical="center" shrinkToFit="1"/>
    </xf>
    <xf numFmtId="0" fontId="11" fillId="0" borderId="0" xfId="0" applyFont="1" applyBorder="1">
      <alignment vertical="center"/>
    </xf>
    <xf numFmtId="176" fontId="11" fillId="0" borderId="0" xfId="0" applyNumberFormat="1" applyFont="1" applyBorder="1">
      <alignment vertical="center"/>
    </xf>
    <xf numFmtId="0" fontId="11" fillId="0" borderId="0" xfId="0" applyFont="1" applyBorder="1" applyAlignment="1">
      <alignment horizontal="left" vertical="center" inden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top" indent="1"/>
    </xf>
    <xf numFmtId="0" fontId="11" fillId="0" borderId="0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7" fillId="0" borderId="54" xfId="0" applyFont="1" applyBorder="1" applyAlignment="1" applyProtection="1">
      <alignment horizontal="center" vertical="center" textRotation="255" wrapText="1" shrinkToFit="1"/>
      <protection locked="0"/>
    </xf>
    <xf numFmtId="0" fontId="7" fillId="0" borderId="55" xfId="0" applyFont="1" applyBorder="1" applyAlignment="1" applyProtection="1">
      <alignment horizontal="center" vertical="center" textRotation="255" wrapText="1" shrinkToFit="1"/>
      <protection locked="0"/>
    </xf>
    <xf numFmtId="182" fontId="11" fillId="0" borderId="38" xfId="0" applyNumberFormat="1" applyFont="1" applyBorder="1" applyAlignment="1">
      <alignment horizontal="center" vertical="center" shrinkToFit="1"/>
    </xf>
    <xf numFmtId="0" fontId="7" fillId="0" borderId="56" xfId="0" applyFont="1" applyBorder="1" applyAlignment="1" applyProtection="1">
      <alignment horizontal="center" vertical="center" textRotation="255" wrapText="1" shrinkToFit="1"/>
      <protection locked="0"/>
    </xf>
    <xf numFmtId="0" fontId="7" fillId="0" borderId="43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13" fillId="0" borderId="10" xfId="0" quotePrefix="1" applyFont="1" applyBorder="1" applyAlignment="1">
      <alignment horizontal="left" vertical="center"/>
    </xf>
    <xf numFmtId="183" fontId="7" fillId="0" borderId="5" xfId="0" applyNumberFormat="1" applyFont="1" applyBorder="1" applyAlignment="1" applyProtection="1">
      <alignment horizontal="left" vertical="center" indent="1"/>
      <protection locked="0"/>
    </xf>
    <xf numFmtId="183" fontId="11" fillId="0" borderId="5" xfId="0" applyNumberFormat="1" applyFont="1" applyBorder="1" applyAlignment="1" applyProtection="1">
      <alignment horizontal="left" vertical="center" indent="1"/>
      <protection locked="0"/>
    </xf>
    <xf numFmtId="183" fontId="11" fillId="0" borderId="10" xfId="0" applyNumberFormat="1" applyFont="1" applyBorder="1" applyAlignment="1" applyProtection="1">
      <alignment horizontal="left" vertical="top" indent="1"/>
      <protection locked="0"/>
    </xf>
    <xf numFmtId="0" fontId="7" fillId="2" borderId="5" xfId="0" applyFont="1" applyFill="1" applyBorder="1" applyAlignment="1">
      <alignment horizontal="center" vertical="center"/>
    </xf>
    <xf numFmtId="0" fontId="11" fillId="2" borderId="10" xfId="0" quotePrefix="1" applyFont="1" applyFill="1" applyBorder="1" applyAlignment="1">
      <alignment horizontal="left" vertical="center"/>
    </xf>
    <xf numFmtId="183" fontId="11" fillId="2" borderId="10" xfId="0" applyNumberFormat="1" applyFont="1" applyFill="1" applyBorder="1" applyAlignment="1" applyProtection="1">
      <alignment horizontal="left" vertical="top" indent="1"/>
      <protection locked="0"/>
    </xf>
    <xf numFmtId="0" fontId="6" fillId="0" borderId="41" xfId="0" applyFont="1" applyBorder="1" applyAlignment="1">
      <alignment horizontal="center" vertical="center"/>
    </xf>
    <xf numFmtId="0" fontId="7" fillId="0" borderId="41" xfId="0" applyFont="1" applyFill="1" applyBorder="1">
      <alignment vertical="center"/>
    </xf>
    <xf numFmtId="0" fontId="7" fillId="0" borderId="41" xfId="0" applyFont="1" applyBorder="1">
      <alignment vertical="center"/>
    </xf>
    <xf numFmtId="0" fontId="7" fillId="0" borderId="57" xfId="0" applyFont="1" applyBorder="1">
      <alignment vertical="center"/>
    </xf>
    <xf numFmtId="0" fontId="7" fillId="0" borderId="58" xfId="0" applyFont="1" applyBorder="1" applyAlignment="1" applyProtection="1">
      <alignment horizontal="center" vertical="center" textRotation="255" wrapText="1" shrinkToFit="1"/>
      <protection locked="0"/>
    </xf>
    <xf numFmtId="0" fontId="9" fillId="0" borderId="59" xfId="0" applyFont="1" applyBorder="1" applyAlignment="1" applyProtection="1">
      <alignment horizontal="center" vertical="center"/>
      <protection locked="0"/>
    </xf>
    <xf numFmtId="14" fontId="7" fillId="0" borderId="0" xfId="0" applyNumberFormat="1" applyFont="1" applyBorder="1">
      <alignment vertical="center"/>
    </xf>
    <xf numFmtId="0" fontId="7" fillId="0" borderId="0" xfId="0" applyNumberFormat="1" applyFont="1" applyBorder="1">
      <alignment vertical="center"/>
    </xf>
    <xf numFmtId="0" fontId="7" fillId="0" borderId="59" xfId="0" applyFont="1" applyBorder="1">
      <alignment vertical="center"/>
    </xf>
    <xf numFmtId="183" fontId="7" fillId="0" borderId="5" xfId="0" applyNumberFormat="1" applyFont="1" applyFill="1" applyBorder="1" applyAlignment="1" applyProtection="1">
      <alignment horizontal="left" vertical="center" indent="1"/>
      <protection locked="0"/>
    </xf>
    <xf numFmtId="0" fontId="11" fillId="0" borderId="10" xfId="0" quotePrefix="1" applyFont="1" applyFill="1" applyBorder="1" applyAlignment="1">
      <alignment horizontal="left" vertical="center"/>
    </xf>
    <xf numFmtId="183" fontId="11" fillId="0" borderId="10" xfId="0" applyNumberFormat="1" applyFont="1" applyFill="1" applyBorder="1" applyAlignment="1" applyProtection="1">
      <alignment horizontal="left" vertical="top" indent="1"/>
      <protection locked="0"/>
    </xf>
    <xf numFmtId="183" fontId="11" fillId="0" borderId="5" xfId="0" applyNumberFormat="1" applyFont="1" applyFill="1" applyBorder="1" applyAlignment="1" applyProtection="1">
      <alignment horizontal="left" vertical="center" indent="1"/>
      <protection locked="0"/>
    </xf>
    <xf numFmtId="182" fontId="11" fillId="0" borderId="60" xfId="0" applyNumberFormat="1" applyFont="1" applyBorder="1" applyAlignment="1">
      <alignment horizontal="center" vertical="center" shrinkToFit="1"/>
    </xf>
    <xf numFmtId="182" fontId="11" fillId="0" borderId="39" xfId="0" applyNumberFormat="1" applyFont="1" applyFill="1" applyBorder="1" applyAlignment="1">
      <alignment horizontal="center" vertical="center" shrinkToFit="1"/>
    </xf>
    <xf numFmtId="0" fontId="11" fillId="0" borderId="36" xfId="0" applyFont="1" applyFill="1" applyBorder="1" applyAlignment="1" applyProtection="1">
      <alignment horizontal="center" vertical="center"/>
      <protection locked="0"/>
    </xf>
    <xf numFmtId="182" fontId="11" fillId="3" borderId="39" xfId="0" applyNumberFormat="1" applyFont="1" applyFill="1" applyBorder="1" applyAlignment="1">
      <alignment horizontal="center" vertical="center" shrinkToFit="1"/>
    </xf>
    <xf numFmtId="182" fontId="11" fillId="3" borderId="22" xfId="0" applyNumberFormat="1" applyFont="1" applyFill="1" applyBorder="1" applyAlignment="1">
      <alignment horizontal="center" vertical="center" shrinkToFit="1"/>
    </xf>
    <xf numFmtId="0" fontId="16" fillId="0" borderId="50" xfId="0" applyFont="1" applyBorder="1" applyAlignment="1" applyProtection="1">
      <alignment horizontal="center" vertical="center" textRotation="255" wrapText="1"/>
      <protection locked="0"/>
    </xf>
    <xf numFmtId="0" fontId="16" fillId="0" borderId="54" xfId="0" applyFont="1" applyBorder="1" applyAlignment="1" applyProtection="1">
      <alignment horizontal="center" vertical="center" textRotation="255" wrapText="1" shrinkToFit="1"/>
      <protection locked="0"/>
    </xf>
    <xf numFmtId="0" fontId="13" fillId="2" borderId="10" xfId="0" quotePrefix="1" applyFont="1" applyFill="1" applyBorder="1" applyAlignment="1">
      <alignment horizontal="left" vertical="center"/>
    </xf>
    <xf numFmtId="1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4" fontId="7" fillId="0" borderId="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4" xfId="0" applyFont="1" applyBorder="1" applyAlignment="1">
      <alignment horizontal="distributed" vertical="center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181" fontId="11" fillId="0" borderId="8" xfId="0" applyNumberFormat="1" applyFont="1" applyBorder="1" applyAlignment="1" applyProtection="1">
      <alignment horizontal="center" vertical="center"/>
      <protection locked="0"/>
    </xf>
    <xf numFmtId="181" fontId="11" fillId="0" borderId="9" xfId="0" applyNumberFormat="1" applyFont="1" applyBorder="1" applyAlignment="1" applyProtection="1">
      <alignment horizontal="center" vertical="center"/>
      <protection locked="0"/>
    </xf>
    <xf numFmtId="181" fontId="11" fillId="0" borderId="13" xfId="0" applyNumberFormat="1" applyFont="1" applyBorder="1" applyAlignment="1" applyProtection="1">
      <alignment horizontal="center" vertical="center"/>
      <protection locked="0"/>
    </xf>
    <xf numFmtId="181" fontId="11" fillId="0" borderId="14" xfId="0" applyNumberFormat="1" applyFont="1" applyBorder="1" applyAlignment="1" applyProtection="1">
      <alignment horizontal="center" vertical="center"/>
      <protection locked="0"/>
    </xf>
    <xf numFmtId="177" fontId="11" fillId="2" borderId="2" xfId="0" applyNumberFormat="1" applyFont="1" applyFill="1" applyBorder="1" applyAlignment="1" applyProtection="1">
      <alignment horizontal="center" vertical="center"/>
      <protection locked="0"/>
    </xf>
    <xf numFmtId="177" fontId="11" fillId="2" borderId="3" xfId="0" applyNumberFormat="1" applyFont="1" applyFill="1" applyBorder="1" applyAlignment="1" applyProtection="1">
      <alignment horizontal="center" vertical="center"/>
      <protection locked="0"/>
    </xf>
    <xf numFmtId="180" fontId="11" fillId="0" borderId="2" xfId="0" applyNumberFormat="1" applyFont="1" applyBorder="1" applyAlignment="1" applyProtection="1">
      <alignment horizontal="center" vertical="center"/>
      <protection locked="0"/>
    </xf>
    <xf numFmtId="180" fontId="11" fillId="0" borderId="4" xfId="0" applyNumberFormat="1" applyFont="1" applyBorder="1" applyAlignment="1" applyProtection="1">
      <alignment horizontal="center" vertical="center"/>
      <protection locked="0"/>
    </xf>
    <xf numFmtId="177" fontId="11" fillId="2" borderId="4" xfId="0" applyNumberFormat="1" applyFont="1" applyFill="1" applyBorder="1" applyAlignment="1" applyProtection="1">
      <alignment horizontal="center" vertical="center"/>
      <protection locked="0"/>
    </xf>
    <xf numFmtId="178" fontId="11" fillId="0" borderId="8" xfId="0" applyNumberFormat="1" applyFont="1" applyBorder="1" applyAlignment="1">
      <alignment horizontal="center" vertical="center" wrapText="1"/>
    </xf>
    <xf numFmtId="178" fontId="11" fillId="0" borderId="9" xfId="0" applyNumberFormat="1" applyFont="1" applyBorder="1" applyAlignment="1">
      <alignment horizontal="center" vertical="center"/>
    </xf>
    <xf numFmtId="178" fontId="11" fillId="0" borderId="13" xfId="0" applyNumberFormat="1" applyFont="1" applyBorder="1" applyAlignment="1">
      <alignment horizontal="center" vertical="center"/>
    </xf>
    <xf numFmtId="178" fontId="11" fillId="0" borderId="14" xfId="0" applyNumberFormat="1" applyFont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27" xfId="0" applyFont="1" applyBorder="1" applyAlignment="1">
      <alignment horizontal="center" vertical="center" textRotation="255" wrapText="1"/>
    </xf>
    <xf numFmtId="0" fontId="2" fillId="0" borderId="28" xfId="0" applyFont="1" applyBorder="1" applyAlignment="1">
      <alignment horizontal="center" vertical="center" textRotation="255" wrapText="1"/>
    </xf>
    <xf numFmtId="0" fontId="2" fillId="0" borderId="26" xfId="0" applyFont="1" applyBorder="1" applyAlignment="1">
      <alignment horizontal="center" vertical="center" textRotation="255" wrapText="1"/>
    </xf>
    <xf numFmtId="0" fontId="11" fillId="0" borderId="5" xfId="0" quotePrefix="1" applyNumberFormat="1" applyFont="1" applyBorder="1" applyAlignment="1">
      <alignment horizontal="center" vertical="center"/>
    </xf>
    <xf numFmtId="0" fontId="11" fillId="0" borderId="10" xfId="0" quotePrefix="1" applyNumberFormat="1" applyFont="1" applyBorder="1" applyAlignment="1">
      <alignment horizontal="center" vertical="center"/>
    </xf>
    <xf numFmtId="0" fontId="11" fillId="0" borderId="6" xfId="0" quotePrefix="1" applyNumberFormat="1" applyFont="1" applyBorder="1" applyAlignment="1">
      <alignment horizontal="center" vertical="center"/>
    </xf>
    <xf numFmtId="0" fontId="11" fillId="2" borderId="5" xfId="0" quotePrefix="1" applyFont="1" applyFill="1" applyBorder="1" applyAlignment="1">
      <alignment horizontal="center" vertical="center"/>
    </xf>
    <xf numFmtId="0" fontId="11" fillId="2" borderId="10" xfId="0" quotePrefix="1" applyFont="1" applyFill="1" applyBorder="1" applyAlignment="1">
      <alignment horizontal="center" vertical="center"/>
    </xf>
    <xf numFmtId="0" fontId="11" fillId="2" borderId="6" xfId="0" quotePrefix="1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right" vertical="center"/>
    </xf>
    <xf numFmtId="0" fontId="13" fillId="2" borderId="32" xfId="0" applyFont="1" applyFill="1" applyBorder="1" applyAlignment="1">
      <alignment horizontal="center" vertical="center"/>
    </xf>
    <xf numFmtId="177" fontId="11" fillId="0" borderId="3" xfId="0" applyNumberFormat="1" applyFont="1" applyBorder="1" applyAlignment="1" applyProtection="1">
      <alignment horizontal="center" vertical="center"/>
      <protection locked="0"/>
    </xf>
    <xf numFmtId="177" fontId="11" fillId="0" borderId="4" xfId="0" applyNumberFormat="1" applyFont="1" applyBorder="1" applyAlignment="1" applyProtection="1">
      <alignment horizontal="center" vertical="center"/>
      <protection locked="0"/>
    </xf>
    <xf numFmtId="177" fontId="11" fillId="0" borderId="2" xfId="0" applyNumberFormat="1" applyFont="1" applyBorder="1" applyAlignment="1" applyProtection="1">
      <alignment horizontal="center" vertical="center"/>
      <protection locked="0"/>
    </xf>
    <xf numFmtId="177" fontId="11" fillId="0" borderId="2" xfId="0" applyNumberFormat="1" applyFont="1" applyBorder="1" applyAlignment="1" applyProtection="1">
      <alignment horizontal="left" vertical="center"/>
      <protection locked="0"/>
    </xf>
    <xf numFmtId="177" fontId="11" fillId="0" borderId="3" xfId="0" applyNumberFormat="1" applyFont="1" applyBorder="1" applyAlignment="1" applyProtection="1">
      <alignment horizontal="left" vertical="center"/>
      <protection locked="0"/>
    </xf>
    <xf numFmtId="177" fontId="11" fillId="0" borderId="13" xfId="0" applyNumberFormat="1" applyFont="1" applyBorder="1" applyAlignment="1" applyProtection="1">
      <alignment horizontal="center" vertical="center"/>
      <protection locked="0"/>
    </xf>
    <xf numFmtId="177" fontId="11" fillId="0" borderId="15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14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 patternType="darkUp"/>
      </fill>
    </dxf>
    <dxf>
      <fill>
        <patternFill>
          <bgColor theme="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306458</xdr:colOff>
      <xdr:row>11</xdr:row>
      <xdr:rowOff>16563</xdr:rowOff>
    </xdr:from>
    <xdr:to>
      <xdr:col>22</xdr:col>
      <xdr:colOff>281610</xdr:colOff>
      <xdr:row>11</xdr:row>
      <xdr:rowOff>165650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47016891-C33E-4376-9D68-74706B1EE688}"/>
            </a:ext>
          </a:extLst>
        </xdr:cNvPr>
        <xdr:cNvSpPr/>
      </xdr:nvSpPr>
      <xdr:spPr>
        <a:xfrm>
          <a:off x="7154933" y="1931088"/>
          <a:ext cx="289477" cy="149087"/>
        </a:xfrm>
        <a:prstGeom prst="rect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8288</xdr:colOff>
      <xdr:row>50</xdr:row>
      <xdr:rowOff>364433</xdr:rowOff>
    </xdr:from>
    <xdr:to>
      <xdr:col>24</xdr:col>
      <xdr:colOff>207067</xdr:colOff>
      <xdr:row>52</xdr:row>
      <xdr:rowOff>33130</xdr:rowOff>
    </xdr:to>
    <xdr:sp macro="" textlink="">
      <xdr:nvSpPr>
        <xdr:cNvPr id="13" name="吹き出し: 折線 12">
          <a:extLst>
            <a:ext uri="{FF2B5EF4-FFF2-40B4-BE49-F238E27FC236}">
              <a16:creationId xmlns:a16="http://schemas.microsoft.com/office/drawing/2014/main" id="{99FCE785-93FE-4735-B500-9605BE904BB9}"/>
            </a:ext>
          </a:extLst>
        </xdr:cNvPr>
        <xdr:cNvSpPr/>
      </xdr:nvSpPr>
      <xdr:spPr>
        <a:xfrm>
          <a:off x="1830462" y="14602237"/>
          <a:ext cx="6178822" cy="273328"/>
        </a:xfrm>
        <a:prstGeom prst="borderCallout2">
          <a:avLst>
            <a:gd name="adj1" fmla="val 42750"/>
            <a:gd name="adj2" fmla="val -35"/>
            <a:gd name="adj3" fmla="val 39720"/>
            <a:gd name="adj4" fmla="val -6943"/>
            <a:gd name="adj5" fmla="val -629852"/>
            <a:gd name="adj6" fmla="val -18811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現場閉所が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土・日曜日の日数に満たないが振替指定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の開所日と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合わせ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月単位の達成とみなす。</a:t>
          </a:r>
          <a:endParaRPr lang="ja-JP" altLang="ja-JP" sz="110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319975</xdr:colOff>
      <xdr:row>0</xdr:row>
      <xdr:rowOff>108129</xdr:rowOff>
    </xdr:from>
    <xdr:to>
      <xdr:col>5</xdr:col>
      <xdr:colOff>99390</xdr:colOff>
      <xdr:row>0</xdr:row>
      <xdr:rowOff>108129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3ADD7BF-B4A0-424D-87AB-B602ABB7BC8C}"/>
            </a:ext>
          </a:extLst>
        </xdr:cNvPr>
        <xdr:cNvCxnSpPr/>
      </xdr:nvCxnSpPr>
      <xdr:spPr>
        <a:xfrm>
          <a:off x="1371866" y="108129"/>
          <a:ext cx="549698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273326</xdr:colOff>
      <xdr:row>22</xdr:row>
      <xdr:rowOff>173935</xdr:rowOff>
    </xdr:from>
    <xdr:to>
      <xdr:col>18</xdr:col>
      <xdr:colOff>74544</xdr:colOff>
      <xdr:row>22</xdr:row>
      <xdr:rowOff>505240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87B0A89F-E27B-1B3E-D51C-B8433BDE5E62}"/>
            </a:ext>
          </a:extLst>
        </xdr:cNvPr>
        <xdr:cNvGrpSpPr/>
      </xdr:nvGrpSpPr>
      <xdr:grpSpPr>
        <a:xfrm>
          <a:off x="1325217" y="5325718"/>
          <a:ext cx="4663110" cy="331305"/>
          <a:chOff x="1325217" y="6104282"/>
          <a:chExt cx="4663110" cy="331305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1E7CCC47-6DB9-40BB-8C02-0553EF17E6A8}"/>
              </a:ext>
            </a:extLst>
          </xdr:cNvPr>
          <xdr:cNvSpPr txBox="1"/>
        </xdr:nvSpPr>
        <xdr:spPr>
          <a:xfrm>
            <a:off x="2328219" y="6129131"/>
            <a:ext cx="3660108" cy="306456"/>
          </a:xfrm>
          <a:prstGeom prst="rect">
            <a:avLst/>
          </a:prstGeom>
          <a:solidFill>
            <a:srgbClr val="FFFF00"/>
          </a:solidFill>
          <a:ln w="254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週休２日の達成条件を満たした場合に「■」を入力</a:t>
            </a:r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DA4C2CFB-53AE-4EB9-8EA6-17F1B5ABC507}"/>
              </a:ext>
            </a:extLst>
          </xdr:cNvPr>
          <xdr:cNvCxnSpPr>
            <a:stCxn id="5" idx="1"/>
          </xdr:cNvCxnSpPr>
        </xdr:nvCxnSpPr>
        <xdr:spPr>
          <a:xfrm flipH="1" flipV="1">
            <a:off x="1706217" y="6120847"/>
            <a:ext cx="622002" cy="161512"/>
          </a:xfrm>
          <a:prstGeom prst="line">
            <a:avLst/>
          </a:prstGeom>
          <a:ln w="254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1A2C3FBA-1D45-484F-8943-E535C4CF0381}"/>
              </a:ext>
            </a:extLst>
          </xdr:cNvPr>
          <xdr:cNvCxnSpPr>
            <a:stCxn id="5" idx="1"/>
          </xdr:cNvCxnSpPr>
        </xdr:nvCxnSpPr>
        <xdr:spPr>
          <a:xfrm flipH="1" flipV="1">
            <a:off x="1325217" y="6104282"/>
            <a:ext cx="1003002" cy="178077"/>
          </a:xfrm>
          <a:prstGeom prst="line">
            <a:avLst/>
          </a:prstGeom>
          <a:ln w="254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88128</xdr:colOff>
      <xdr:row>40</xdr:row>
      <xdr:rowOff>397426</xdr:rowOff>
    </xdr:from>
    <xdr:to>
      <xdr:col>22</xdr:col>
      <xdr:colOff>242061</xdr:colOff>
      <xdr:row>42</xdr:row>
      <xdr:rowOff>69734</xdr:rowOff>
    </xdr:to>
    <xdr:sp macro="" textlink="">
      <xdr:nvSpPr>
        <xdr:cNvPr id="8" name="下カーブ矢印 8">
          <a:extLst>
            <a:ext uri="{FF2B5EF4-FFF2-40B4-BE49-F238E27FC236}">
              <a16:creationId xmlns:a16="http://schemas.microsoft.com/office/drawing/2014/main" id="{06F1DEFD-0A1B-4CD3-88E2-CFE07223D3FC}"/>
            </a:ext>
          </a:extLst>
        </xdr:cNvPr>
        <xdr:cNvSpPr/>
      </xdr:nvSpPr>
      <xdr:spPr>
        <a:xfrm rot="21401189">
          <a:off x="6631389" y="12224991"/>
          <a:ext cx="783411" cy="426026"/>
        </a:xfrm>
        <a:prstGeom prst="curvedDownArrow">
          <a:avLst>
            <a:gd name="adj1" fmla="val 25076"/>
            <a:gd name="adj2" fmla="val 50000"/>
            <a:gd name="adj3" fmla="val 25501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316229</xdr:colOff>
      <xdr:row>45</xdr:row>
      <xdr:rowOff>193073</xdr:rowOff>
    </xdr:from>
    <xdr:to>
      <xdr:col>31</xdr:col>
      <xdr:colOff>197875</xdr:colOff>
      <xdr:row>46</xdr:row>
      <xdr:rowOff>334020</xdr:rowOff>
    </xdr:to>
    <xdr:sp macro="" textlink="">
      <xdr:nvSpPr>
        <xdr:cNvPr id="9" name="上カーブ矢印 11">
          <a:extLst>
            <a:ext uri="{FF2B5EF4-FFF2-40B4-BE49-F238E27FC236}">
              <a16:creationId xmlns:a16="http://schemas.microsoft.com/office/drawing/2014/main" id="{3E812482-2D4F-4B8B-9967-E5D9B36DEF67}"/>
            </a:ext>
          </a:extLst>
        </xdr:cNvPr>
        <xdr:cNvSpPr/>
      </xdr:nvSpPr>
      <xdr:spPr>
        <a:xfrm rot="10415931">
          <a:off x="1765686" y="12973138"/>
          <a:ext cx="8437580" cy="372860"/>
        </a:xfrm>
        <a:prstGeom prst="curvedUpArrow">
          <a:avLst>
            <a:gd name="adj1" fmla="val 61973"/>
            <a:gd name="adj2" fmla="val 105571"/>
            <a:gd name="adj3" fmla="val 22428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132179</xdr:colOff>
      <xdr:row>37</xdr:row>
      <xdr:rowOff>347720</xdr:rowOff>
    </xdr:from>
    <xdr:to>
      <xdr:col>17</xdr:col>
      <xdr:colOff>216480</xdr:colOff>
      <xdr:row>39</xdr:row>
      <xdr:rowOff>51698</xdr:rowOff>
    </xdr:to>
    <xdr:sp macro="" textlink="">
      <xdr:nvSpPr>
        <xdr:cNvPr id="10" name="下カーブ矢印 8">
          <a:extLst>
            <a:ext uri="{FF2B5EF4-FFF2-40B4-BE49-F238E27FC236}">
              <a16:creationId xmlns:a16="http://schemas.microsoft.com/office/drawing/2014/main" id="{EB4324ED-B76D-4F50-A6DE-9DFAE3CD5B97}"/>
            </a:ext>
          </a:extLst>
        </xdr:cNvPr>
        <xdr:cNvSpPr/>
      </xdr:nvSpPr>
      <xdr:spPr>
        <a:xfrm rot="160324" flipH="1">
          <a:off x="4869831" y="10775524"/>
          <a:ext cx="680649" cy="399717"/>
        </a:xfrm>
        <a:prstGeom prst="curvedDownArrow">
          <a:avLst>
            <a:gd name="adj1" fmla="val 20650"/>
            <a:gd name="adj2" fmla="val 44947"/>
            <a:gd name="adj3" fmla="val 25501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33132</xdr:colOff>
      <xdr:row>13</xdr:row>
      <xdr:rowOff>223629</xdr:rowOff>
    </xdr:from>
    <xdr:to>
      <xdr:col>5</xdr:col>
      <xdr:colOff>49695</xdr:colOff>
      <xdr:row>15</xdr:row>
      <xdr:rowOff>115954</xdr:rowOff>
    </xdr:to>
    <xdr:sp macro="" textlink="">
      <xdr:nvSpPr>
        <xdr:cNvPr id="11" name="吹き出し: 折線 10">
          <a:extLst>
            <a:ext uri="{FF2B5EF4-FFF2-40B4-BE49-F238E27FC236}">
              <a16:creationId xmlns:a16="http://schemas.microsoft.com/office/drawing/2014/main" id="{29F786B1-EAA0-4766-9690-C85D7286B7F8}"/>
            </a:ext>
          </a:extLst>
        </xdr:cNvPr>
        <xdr:cNvSpPr/>
      </xdr:nvSpPr>
      <xdr:spPr>
        <a:xfrm>
          <a:off x="1085023" y="3321325"/>
          <a:ext cx="786846" cy="339586"/>
        </a:xfrm>
        <a:prstGeom prst="borderCallout2">
          <a:avLst>
            <a:gd name="adj1" fmla="val 24547"/>
            <a:gd name="adj2" fmla="val -401"/>
            <a:gd name="adj3" fmla="val 25996"/>
            <a:gd name="adj4" fmla="val -4748"/>
            <a:gd name="adj5" fmla="val 136068"/>
            <a:gd name="adj6" fmla="val -50956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●の日数</a:t>
          </a:r>
          <a:endParaRPr kumimoji="1" lang="ja-JP" altLang="en-US" sz="1100"/>
        </a:p>
      </xdr:txBody>
    </xdr:sp>
    <xdr:clientData/>
  </xdr:twoCellAnchor>
  <xdr:twoCellAnchor>
    <xdr:from>
      <xdr:col>5</xdr:col>
      <xdr:colOff>82824</xdr:colOff>
      <xdr:row>16</xdr:row>
      <xdr:rowOff>49695</xdr:rowOff>
    </xdr:from>
    <xdr:to>
      <xdr:col>14</xdr:col>
      <xdr:colOff>49696</xdr:colOff>
      <xdr:row>17</xdr:row>
      <xdr:rowOff>66260</xdr:rowOff>
    </xdr:to>
    <xdr:sp macro="" textlink="">
      <xdr:nvSpPr>
        <xdr:cNvPr id="12" name="吹き出し: 折線 11">
          <a:extLst>
            <a:ext uri="{FF2B5EF4-FFF2-40B4-BE49-F238E27FC236}">
              <a16:creationId xmlns:a16="http://schemas.microsoft.com/office/drawing/2014/main" id="{4E6EA14F-7604-4C07-9134-DA22F734A1C2}"/>
            </a:ext>
          </a:extLst>
        </xdr:cNvPr>
        <xdr:cNvSpPr/>
      </xdr:nvSpPr>
      <xdr:spPr>
        <a:xfrm>
          <a:off x="1902099" y="3002445"/>
          <a:ext cx="2795797" cy="588065"/>
        </a:xfrm>
        <a:prstGeom prst="borderCallout2">
          <a:avLst>
            <a:gd name="adj1" fmla="val 66451"/>
            <a:gd name="adj2" fmla="val 2"/>
            <a:gd name="adj3" fmla="val 66638"/>
            <a:gd name="adj4" fmla="val -7181"/>
            <a:gd name="adj5" fmla="val 19402"/>
            <a:gd name="adj6" fmla="val -33154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対象期間の土・日曜の日数（現場開所日を含む。「○」は含まない）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173933</xdr:colOff>
      <xdr:row>34</xdr:row>
      <xdr:rowOff>24848</xdr:rowOff>
    </xdr:from>
    <xdr:to>
      <xdr:col>33</xdr:col>
      <xdr:colOff>149086</xdr:colOff>
      <xdr:row>35</xdr:row>
      <xdr:rowOff>24847</xdr:rowOff>
    </xdr:to>
    <xdr:sp macro="" textlink="">
      <xdr:nvSpPr>
        <xdr:cNvPr id="14" name="吹き出し: 折線 13">
          <a:extLst>
            <a:ext uri="{FF2B5EF4-FFF2-40B4-BE49-F238E27FC236}">
              <a16:creationId xmlns:a16="http://schemas.microsoft.com/office/drawing/2014/main" id="{DAB24C45-8FA4-4531-A37B-98525D75205A}"/>
            </a:ext>
          </a:extLst>
        </xdr:cNvPr>
        <xdr:cNvSpPr/>
      </xdr:nvSpPr>
      <xdr:spPr>
        <a:xfrm>
          <a:off x="7346672" y="9094305"/>
          <a:ext cx="3437284" cy="571499"/>
        </a:xfrm>
        <a:prstGeom prst="borderCallout2">
          <a:avLst>
            <a:gd name="adj1" fmla="val 19513"/>
            <a:gd name="adj2" fmla="val 2"/>
            <a:gd name="adj3" fmla="val 18750"/>
            <a:gd name="adj4" fmla="val -16667"/>
            <a:gd name="adj5" fmla="val 227430"/>
            <a:gd name="adj6" fmla="val -53636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振替日が同一の週なので「完全週休２日」は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OK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 sz="1100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前後１週間以内であるため「月単位」も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OK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 sz="110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265045</xdr:colOff>
      <xdr:row>46</xdr:row>
      <xdr:rowOff>16568</xdr:rowOff>
    </xdr:from>
    <xdr:to>
      <xdr:col>33</xdr:col>
      <xdr:colOff>215346</xdr:colOff>
      <xdr:row>47</xdr:row>
      <xdr:rowOff>33130</xdr:rowOff>
    </xdr:to>
    <xdr:sp macro="" textlink="">
      <xdr:nvSpPr>
        <xdr:cNvPr id="16" name="吹き出し: 折線 15">
          <a:extLst>
            <a:ext uri="{FF2B5EF4-FFF2-40B4-BE49-F238E27FC236}">
              <a16:creationId xmlns:a16="http://schemas.microsoft.com/office/drawing/2014/main" id="{EC8F6497-C788-48F8-8BDC-DE5328D6FBA3}"/>
            </a:ext>
          </a:extLst>
        </xdr:cNvPr>
        <xdr:cNvSpPr/>
      </xdr:nvSpPr>
      <xdr:spPr>
        <a:xfrm>
          <a:off x="6808306" y="13028546"/>
          <a:ext cx="4041910" cy="588062"/>
        </a:xfrm>
        <a:prstGeom prst="borderCallout2">
          <a:avLst>
            <a:gd name="adj1" fmla="val 18750"/>
            <a:gd name="adj2" fmla="val 220"/>
            <a:gd name="adj3" fmla="val 17957"/>
            <a:gd name="adj4" fmla="val -4265"/>
            <a:gd name="adj5" fmla="val -12963"/>
            <a:gd name="adj6" fmla="val -9271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振替日が同一の週ではないので「完全週休２日」は未達成。</a:t>
          </a:r>
          <a:endParaRPr lang="ja-JP" altLang="ja-JP" sz="1100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前後１週間以内であるため「月単位」は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OK</a:t>
          </a:r>
          <a:endParaRPr lang="ja-JP" altLang="ja-JP" sz="110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286844</xdr:colOff>
      <xdr:row>0</xdr:row>
      <xdr:rowOff>174391</xdr:rowOff>
    </xdr:from>
    <xdr:to>
      <xdr:col>5</xdr:col>
      <xdr:colOff>66259</xdr:colOff>
      <xdr:row>0</xdr:row>
      <xdr:rowOff>174391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8842ED08-E287-5FD7-1F70-F908E83234BA}"/>
            </a:ext>
          </a:extLst>
        </xdr:cNvPr>
        <xdr:cNvCxnSpPr/>
      </xdr:nvCxnSpPr>
      <xdr:spPr>
        <a:xfrm>
          <a:off x="1338735" y="174391"/>
          <a:ext cx="549698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132523</xdr:colOff>
      <xdr:row>42</xdr:row>
      <xdr:rowOff>207064</xdr:rowOff>
    </xdr:from>
    <xdr:to>
      <xdr:col>35</xdr:col>
      <xdr:colOff>281609</xdr:colOff>
      <xdr:row>44</xdr:row>
      <xdr:rowOff>41413</xdr:rowOff>
    </xdr:to>
    <xdr:sp macro="" textlink="">
      <xdr:nvSpPr>
        <xdr:cNvPr id="15" name="吹き出し: 折線 14">
          <a:extLst>
            <a:ext uri="{FF2B5EF4-FFF2-40B4-BE49-F238E27FC236}">
              <a16:creationId xmlns:a16="http://schemas.microsoft.com/office/drawing/2014/main" id="{44C98535-5CE0-46F0-99B9-E7A989A6835D}"/>
            </a:ext>
          </a:extLst>
        </xdr:cNvPr>
        <xdr:cNvSpPr/>
      </xdr:nvSpPr>
      <xdr:spPr>
        <a:xfrm>
          <a:off x="7620001" y="12001499"/>
          <a:ext cx="3925956" cy="637762"/>
        </a:xfrm>
        <a:prstGeom prst="borderCallout2">
          <a:avLst>
            <a:gd name="adj1" fmla="val 17235"/>
            <a:gd name="adj2" fmla="val -421"/>
            <a:gd name="adj3" fmla="val 15719"/>
            <a:gd name="adj4" fmla="val -9853"/>
            <a:gd name="adj5" fmla="val -80840"/>
            <a:gd name="adj6" fmla="val -17678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振替日が同一の週ではないので「完全週休２日」は未達成。</a:t>
          </a:r>
          <a:endParaRPr lang="ja-JP" altLang="ja-JP" sz="1100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前後１週間以内であるため「月単位」は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OK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 sz="110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82828</xdr:colOff>
      <xdr:row>28</xdr:row>
      <xdr:rowOff>265045</xdr:rowOff>
    </xdr:from>
    <xdr:to>
      <xdr:col>10</xdr:col>
      <xdr:colOff>182217</xdr:colOff>
      <xdr:row>29</xdr:row>
      <xdr:rowOff>8285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6A81D3E6-73EB-7A19-7BB3-3210FD4FC696}"/>
            </a:ext>
          </a:extLst>
        </xdr:cNvPr>
        <xdr:cNvSpPr/>
      </xdr:nvSpPr>
      <xdr:spPr>
        <a:xfrm>
          <a:off x="1134719" y="7363241"/>
          <a:ext cx="2443368" cy="314740"/>
        </a:xfrm>
        <a:prstGeom prst="borderCallout2">
          <a:avLst>
            <a:gd name="adj1" fmla="val 21381"/>
            <a:gd name="adj2" fmla="val -229"/>
            <a:gd name="adj3" fmla="val 18750"/>
            <a:gd name="adj4" fmla="val -5795"/>
            <a:gd name="adj5" fmla="val -23829"/>
            <a:gd name="adj6" fmla="val -8350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土曜日の夏季休暇を除外した９日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306458</xdr:colOff>
      <xdr:row>18</xdr:row>
      <xdr:rowOff>190502</xdr:rowOff>
    </xdr:from>
    <xdr:to>
      <xdr:col>17</xdr:col>
      <xdr:colOff>180976</xdr:colOff>
      <xdr:row>19</xdr:row>
      <xdr:rowOff>257175</xdr:rowOff>
    </xdr:to>
    <xdr:sp macro="" textlink="">
      <xdr:nvSpPr>
        <xdr:cNvPr id="17" name="吹き出し: 折線 16">
          <a:extLst>
            <a:ext uri="{FF2B5EF4-FFF2-40B4-BE49-F238E27FC236}">
              <a16:creationId xmlns:a16="http://schemas.microsoft.com/office/drawing/2014/main" id="{09DBA277-5CAA-63DE-CD6A-12DB8EB5C7AC}"/>
            </a:ext>
          </a:extLst>
        </xdr:cNvPr>
        <xdr:cNvSpPr/>
      </xdr:nvSpPr>
      <xdr:spPr>
        <a:xfrm>
          <a:off x="4011683" y="3895727"/>
          <a:ext cx="1760468" cy="295273"/>
        </a:xfrm>
        <a:prstGeom prst="borderCallout2">
          <a:avLst>
            <a:gd name="adj1" fmla="val 9138"/>
            <a:gd name="adj2" fmla="val 241"/>
            <a:gd name="adj3" fmla="val 5799"/>
            <a:gd name="adj4" fmla="val -18975"/>
            <a:gd name="adj5" fmla="val -9131"/>
            <a:gd name="adj6" fmla="val -22493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祝日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en-US" sz="1100">
              <a:solidFill>
                <a:sysClr val="windowText" lastClr="000000"/>
              </a:solidFill>
            </a:rPr>
            <a:t>振替休日は「○」</a:t>
          </a:r>
        </a:p>
      </xdr:txBody>
    </xdr:sp>
    <xdr:clientData/>
  </xdr:twoCellAnchor>
  <xdr:twoCellAnchor>
    <xdr:from>
      <xdr:col>21</xdr:col>
      <xdr:colOff>140805</xdr:colOff>
      <xdr:row>28</xdr:row>
      <xdr:rowOff>107676</xdr:rowOff>
    </xdr:from>
    <xdr:to>
      <xdr:col>28</xdr:col>
      <xdr:colOff>298174</xdr:colOff>
      <xdr:row>28</xdr:row>
      <xdr:rowOff>438978</xdr:rowOff>
    </xdr:to>
    <xdr:sp macro="" textlink="">
      <xdr:nvSpPr>
        <xdr:cNvPr id="21" name="吹き出し: 折線 20">
          <a:extLst>
            <a:ext uri="{FF2B5EF4-FFF2-40B4-BE49-F238E27FC236}">
              <a16:creationId xmlns:a16="http://schemas.microsoft.com/office/drawing/2014/main" id="{FE664C2E-B524-6D8D-0288-D17E20473868}"/>
            </a:ext>
          </a:extLst>
        </xdr:cNvPr>
        <xdr:cNvSpPr/>
      </xdr:nvSpPr>
      <xdr:spPr>
        <a:xfrm>
          <a:off x="6998805" y="7205872"/>
          <a:ext cx="2360543" cy="331302"/>
        </a:xfrm>
        <a:prstGeom prst="borderCallout2">
          <a:avLst>
            <a:gd name="adj1" fmla="val 9138"/>
            <a:gd name="adj2" fmla="val 241"/>
            <a:gd name="adj3" fmla="val 8872"/>
            <a:gd name="adj4" fmla="val -8935"/>
            <a:gd name="adj5" fmla="val -49355"/>
            <a:gd name="adj6" fmla="val -23944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夏季休暇、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年末年始休暇は「○」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91111</xdr:colOff>
      <xdr:row>40</xdr:row>
      <xdr:rowOff>66261</xdr:rowOff>
    </xdr:from>
    <xdr:to>
      <xdr:col>14</xdr:col>
      <xdr:colOff>240196</xdr:colOff>
      <xdr:row>40</xdr:row>
      <xdr:rowOff>414130</xdr:rowOff>
    </xdr:to>
    <xdr:sp macro="" textlink="">
      <xdr:nvSpPr>
        <xdr:cNvPr id="22" name="吹き出し: 折線 21">
          <a:extLst>
            <a:ext uri="{FF2B5EF4-FFF2-40B4-BE49-F238E27FC236}">
              <a16:creationId xmlns:a16="http://schemas.microsoft.com/office/drawing/2014/main" id="{B861491C-390D-799F-3786-489824BF561A}"/>
            </a:ext>
          </a:extLst>
        </xdr:cNvPr>
        <xdr:cNvSpPr/>
      </xdr:nvSpPr>
      <xdr:spPr>
        <a:xfrm>
          <a:off x="2542763" y="11106978"/>
          <a:ext cx="2352259" cy="347869"/>
        </a:xfrm>
        <a:prstGeom prst="borderCallout2">
          <a:avLst>
            <a:gd name="adj1" fmla="val 9138"/>
            <a:gd name="adj2" fmla="val 241"/>
            <a:gd name="adj3" fmla="val 8872"/>
            <a:gd name="adj4" fmla="val -8935"/>
            <a:gd name="adj5" fmla="val 206044"/>
            <a:gd name="adj6" fmla="val -6659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夏季休暇、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年末年始休暇は「○」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281608</xdr:colOff>
      <xdr:row>25</xdr:row>
      <xdr:rowOff>115960</xdr:rowOff>
    </xdr:from>
    <xdr:to>
      <xdr:col>31</xdr:col>
      <xdr:colOff>41413</xdr:colOff>
      <xdr:row>25</xdr:row>
      <xdr:rowOff>447262</xdr:rowOff>
    </xdr:to>
    <xdr:sp macro="" textlink="">
      <xdr:nvSpPr>
        <xdr:cNvPr id="23" name="吹き出し: 折線 22">
          <a:extLst>
            <a:ext uri="{FF2B5EF4-FFF2-40B4-BE49-F238E27FC236}">
              <a16:creationId xmlns:a16="http://schemas.microsoft.com/office/drawing/2014/main" id="{5084719B-09E7-9FD4-FB28-BEAC1D032007}"/>
            </a:ext>
          </a:extLst>
        </xdr:cNvPr>
        <xdr:cNvSpPr/>
      </xdr:nvSpPr>
      <xdr:spPr>
        <a:xfrm>
          <a:off x="8398565" y="6245090"/>
          <a:ext cx="1648239" cy="331302"/>
        </a:xfrm>
        <a:prstGeom prst="borderCallout2">
          <a:avLst>
            <a:gd name="adj1" fmla="val 9138"/>
            <a:gd name="adj2" fmla="val 241"/>
            <a:gd name="adj3" fmla="val 8872"/>
            <a:gd name="adj4" fmla="val -8935"/>
            <a:gd name="adj5" fmla="val -49355"/>
            <a:gd name="adj6" fmla="val -23944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月～金の祝日は「○」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223631</xdr:colOff>
      <xdr:row>43</xdr:row>
      <xdr:rowOff>124241</xdr:rowOff>
    </xdr:from>
    <xdr:to>
      <xdr:col>21</xdr:col>
      <xdr:colOff>298174</xdr:colOff>
      <xdr:row>43</xdr:row>
      <xdr:rowOff>455543</xdr:rowOff>
    </xdr:to>
    <xdr:sp macro="" textlink="">
      <xdr:nvSpPr>
        <xdr:cNvPr id="25" name="吹き出し: 折線 24">
          <a:extLst>
            <a:ext uri="{FF2B5EF4-FFF2-40B4-BE49-F238E27FC236}">
              <a16:creationId xmlns:a16="http://schemas.microsoft.com/office/drawing/2014/main" id="{8699BD16-40F0-CD21-6A22-B7B471150819}"/>
            </a:ext>
          </a:extLst>
        </xdr:cNvPr>
        <xdr:cNvSpPr/>
      </xdr:nvSpPr>
      <xdr:spPr>
        <a:xfrm>
          <a:off x="5507935" y="12150589"/>
          <a:ext cx="1648239" cy="331302"/>
        </a:xfrm>
        <a:prstGeom prst="borderCallout2">
          <a:avLst>
            <a:gd name="adj1" fmla="val 46638"/>
            <a:gd name="adj2" fmla="val 743"/>
            <a:gd name="adj3" fmla="val 48872"/>
            <a:gd name="adj4" fmla="val -10945"/>
            <a:gd name="adj5" fmla="val -41855"/>
            <a:gd name="adj6" fmla="val -18919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月～金の祝日は「○」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107674</xdr:colOff>
      <xdr:row>37</xdr:row>
      <xdr:rowOff>82828</xdr:rowOff>
    </xdr:from>
    <xdr:to>
      <xdr:col>33</xdr:col>
      <xdr:colOff>182217</xdr:colOff>
      <xdr:row>37</xdr:row>
      <xdr:rowOff>414130</xdr:rowOff>
    </xdr:to>
    <xdr:sp macro="" textlink="">
      <xdr:nvSpPr>
        <xdr:cNvPr id="26" name="吹き出し: 折線 25">
          <a:extLst>
            <a:ext uri="{FF2B5EF4-FFF2-40B4-BE49-F238E27FC236}">
              <a16:creationId xmlns:a16="http://schemas.microsoft.com/office/drawing/2014/main" id="{742BBA6F-E452-AF18-6632-CD0F772BDCD4}"/>
            </a:ext>
          </a:extLst>
        </xdr:cNvPr>
        <xdr:cNvSpPr/>
      </xdr:nvSpPr>
      <xdr:spPr>
        <a:xfrm>
          <a:off x="9168848" y="10137915"/>
          <a:ext cx="1648239" cy="331302"/>
        </a:xfrm>
        <a:prstGeom prst="borderCallout2">
          <a:avLst>
            <a:gd name="adj1" fmla="val 9138"/>
            <a:gd name="adj2" fmla="val 241"/>
            <a:gd name="adj3" fmla="val 8872"/>
            <a:gd name="adj4" fmla="val -8935"/>
            <a:gd name="adj5" fmla="val -41855"/>
            <a:gd name="adj6" fmla="val -11884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月～金の祝日は「○」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82826</xdr:colOff>
      <xdr:row>31</xdr:row>
      <xdr:rowOff>107676</xdr:rowOff>
    </xdr:from>
    <xdr:to>
      <xdr:col>33</xdr:col>
      <xdr:colOff>157369</xdr:colOff>
      <xdr:row>31</xdr:row>
      <xdr:rowOff>438978</xdr:rowOff>
    </xdr:to>
    <xdr:sp macro="" textlink="">
      <xdr:nvSpPr>
        <xdr:cNvPr id="27" name="吹き出し: 折線 26">
          <a:extLst>
            <a:ext uri="{FF2B5EF4-FFF2-40B4-BE49-F238E27FC236}">
              <a16:creationId xmlns:a16="http://schemas.microsoft.com/office/drawing/2014/main" id="{BE8FD349-8451-BD99-41BE-ADE3A52382E5}"/>
            </a:ext>
          </a:extLst>
        </xdr:cNvPr>
        <xdr:cNvSpPr/>
      </xdr:nvSpPr>
      <xdr:spPr>
        <a:xfrm>
          <a:off x="9144000" y="8191502"/>
          <a:ext cx="1648239" cy="331302"/>
        </a:xfrm>
        <a:prstGeom prst="borderCallout2">
          <a:avLst>
            <a:gd name="adj1" fmla="val 9138"/>
            <a:gd name="adj2" fmla="val 241"/>
            <a:gd name="adj3" fmla="val 8872"/>
            <a:gd name="adj4" fmla="val -8935"/>
            <a:gd name="adj5" fmla="val -41855"/>
            <a:gd name="adj6" fmla="val -11884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月～金の祝日は「○」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107674</xdr:colOff>
      <xdr:row>37</xdr:row>
      <xdr:rowOff>57980</xdr:rowOff>
    </xdr:from>
    <xdr:to>
      <xdr:col>13</xdr:col>
      <xdr:colOff>182217</xdr:colOff>
      <xdr:row>37</xdr:row>
      <xdr:rowOff>389282</xdr:rowOff>
    </xdr:to>
    <xdr:sp macro="" textlink="">
      <xdr:nvSpPr>
        <xdr:cNvPr id="28" name="吹き出し: 折線 27">
          <a:extLst>
            <a:ext uri="{FF2B5EF4-FFF2-40B4-BE49-F238E27FC236}">
              <a16:creationId xmlns:a16="http://schemas.microsoft.com/office/drawing/2014/main" id="{36375B49-F931-7BA5-9D72-337C890BCCF9}"/>
            </a:ext>
          </a:extLst>
        </xdr:cNvPr>
        <xdr:cNvSpPr/>
      </xdr:nvSpPr>
      <xdr:spPr>
        <a:xfrm>
          <a:off x="2874065" y="10113067"/>
          <a:ext cx="1648239" cy="331302"/>
        </a:xfrm>
        <a:prstGeom prst="borderCallout2">
          <a:avLst>
            <a:gd name="adj1" fmla="val 9138"/>
            <a:gd name="adj2" fmla="val 241"/>
            <a:gd name="adj3" fmla="val 8872"/>
            <a:gd name="adj4" fmla="val -8935"/>
            <a:gd name="adj5" fmla="val -41855"/>
            <a:gd name="adj6" fmla="val -11884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月～金の祝日は「○」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74544</xdr:colOff>
      <xdr:row>34</xdr:row>
      <xdr:rowOff>107676</xdr:rowOff>
    </xdr:from>
    <xdr:to>
      <xdr:col>15</xdr:col>
      <xdr:colOff>231914</xdr:colOff>
      <xdr:row>34</xdr:row>
      <xdr:rowOff>438978</xdr:rowOff>
    </xdr:to>
    <xdr:sp macro="" textlink="">
      <xdr:nvSpPr>
        <xdr:cNvPr id="29" name="吹き出し: 折線 28">
          <a:extLst>
            <a:ext uri="{FF2B5EF4-FFF2-40B4-BE49-F238E27FC236}">
              <a16:creationId xmlns:a16="http://schemas.microsoft.com/office/drawing/2014/main" id="{B60013F9-30EC-F22E-6B8D-59145953E5A3}"/>
            </a:ext>
          </a:extLst>
        </xdr:cNvPr>
        <xdr:cNvSpPr/>
      </xdr:nvSpPr>
      <xdr:spPr>
        <a:xfrm flipH="1">
          <a:off x="3470414" y="9177133"/>
          <a:ext cx="1731065" cy="331302"/>
        </a:xfrm>
        <a:prstGeom prst="borderCallout2">
          <a:avLst>
            <a:gd name="adj1" fmla="val 9138"/>
            <a:gd name="adj2" fmla="val 241"/>
            <a:gd name="adj3" fmla="val 8872"/>
            <a:gd name="adj4" fmla="val -8935"/>
            <a:gd name="adj5" fmla="val -41855"/>
            <a:gd name="adj6" fmla="val -11884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月～金の祝日は「○」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240196</xdr:colOff>
      <xdr:row>43</xdr:row>
      <xdr:rowOff>306456</xdr:rowOff>
    </xdr:from>
    <xdr:to>
      <xdr:col>16</xdr:col>
      <xdr:colOff>41413</xdr:colOff>
      <xdr:row>45</xdr:row>
      <xdr:rowOff>66261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8383729A-40F3-B992-0FB7-57E5D85DCC22}"/>
            </a:ext>
          </a:extLst>
        </xdr:cNvPr>
        <xdr:cNvCxnSpPr/>
      </xdr:nvCxnSpPr>
      <xdr:spPr>
        <a:xfrm flipH="1">
          <a:off x="5209761" y="12332804"/>
          <a:ext cx="115956" cy="51352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231913</xdr:colOff>
      <xdr:row>40</xdr:row>
      <xdr:rowOff>99392</xdr:rowOff>
    </xdr:from>
    <xdr:to>
      <xdr:col>32</xdr:col>
      <xdr:colOff>107674</xdr:colOff>
      <xdr:row>40</xdr:row>
      <xdr:rowOff>447261</xdr:rowOff>
    </xdr:to>
    <xdr:sp macro="" textlink="">
      <xdr:nvSpPr>
        <xdr:cNvPr id="36" name="吹き出し: 折線 35">
          <a:extLst>
            <a:ext uri="{FF2B5EF4-FFF2-40B4-BE49-F238E27FC236}">
              <a16:creationId xmlns:a16="http://schemas.microsoft.com/office/drawing/2014/main" id="{61199445-D511-1318-414E-B64083D44670}"/>
            </a:ext>
          </a:extLst>
        </xdr:cNvPr>
        <xdr:cNvSpPr/>
      </xdr:nvSpPr>
      <xdr:spPr>
        <a:xfrm flipH="1">
          <a:off x="8034130" y="11140109"/>
          <a:ext cx="2393674" cy="347869"/>
        </a:xfrm>
        <a:prstGeom prst="borderCallout2">
          <a:avLst>
            <a:gd name="adj1" fmla="val 9138"/>
            <a:gd name="adj2" fmla="val 241"/>
            <a:gd name="adj3" fmla="val 8872"/>
            <a:gd name="adj4" fmla="val -8935"/>
            <a:gd name="adj5" fmla="val -41575"/>
            <a:gd name="adj6" fmla="val -12195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夏季休暇、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年末年始休暇は「○」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16564</xdr:colOff>
      <xdr:row>50</xdr:row>
      <xdr:rowOff>8283</xdr:rowOff>
    </xdr:from>
    <xdr:to>
      <xdr:col>17</xdr:col>
      <xdr:colOff>215348</xdr:colOff>
      <xdr:row>50</xdr:row>
      <xdr:rowOff>298174</xdr:rowOff>
    </xdr:to>
    <xdr:sp macro="" textlink="">
      <xdr:nvSpPr>
        <xdr:cNvPr id="18" name="吹き出し: 折線 17">
          <a:extLst>
            <a:ext uri="{FF2B5EF4-FFF2-40B4-BE49-F238E27FC236}">
              <a16:creationId xmlns:a16="http://schemas.microsoft.com/office/drawing/2014/main" id="{B19C122D-274F-B374-261F-C03E09377A48}"/>
            </a:ext>
          </a:extLst>
        </xdr:cNvPr>
        <xdr:cNvSpPr/>
      </xdr:nvSpPr>
      <xdr:spPr>
        <a:xfrm>
          <a:off x="2153477" y="14577392"/>
          <a:ext cx="3660914" cy="289891"/>
        </a:xfrm>
        <a:prstGeom prst="borderCallout2">
          <a:avLst>
            <a:gd name="adj1" fmla="val 9138"/>
            <a:gd name="adj2" fmla="val 241"/>
            <a:gd name="adj3" fmla="val 8872"/>
            <a:gd name="adj4" fmla="val -10970"/>
            <a:gd name="adj5" fmla="val -147928"/>
            <a:gd name="adj6" fmla="val -14533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対象期間に土・日曜が１回も無い月は「－」とする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265044</xdr:colOff>
      <xdr:row>49</xdr:row>
      <xdr:rowOff>140804</xdr:rowOff>
    </xdr:from>
    <xdr:to>
      <xdr:col>4</xdr:col>
      <xdr:colOff>314738</xdr:colOff>
      <xdr:row>50</xdr:row>
      <xdr:rowOff>41412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65EE61E9-9FA2-12E2-625C-F3BB2D78D562}"/>
            </a:ext>
          </a:extLst>
        </xdr:cNvPr>
        <xdr:cNvCxnSpPr/>
      </xdr:nvCxnSpPr>
      <xdr:spPr>
        <a:xfrm>
          <a:off x="1316935" y="14138413"/>
          <a:ext cx="447260" cy="47210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306458</xdr:colOff>
      <xdr:row>11</xdr:row>
      <xdr:rowOff>16563</xdr:rowOff>
    </xdr:from>
    <xdr:to>
      <xdr:col>22</xdr:col>
      <xdr:colOff>281610</xdr:colOff>
      <xdr:row>11</xdr:row>
      <xdr:rowOff>165650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363A5DF9-38FE-47D4-89E7-72540F3C220E}"/>
            </a:ext>
          </a:extLst>
        </xdr:cNvPr>
        <xdr:cNvSpPr/>
      </xdr:nvSpPr>
      <xdr:spPr>
        <a:xfrm>
          <a:off x="7164458" y="2078933"/>
          <a:ext cx="289891" cy="149087"/>
        </a:xfrm>
        <a:prstGeom prst="rect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230258</xdr:colOff>
      <xdr:row>19</xdr:row>
      <xdr:rowOff>276225</xdr:rowOff>
    </xdr:from>
    <xdr:to>
      <xdr:col>19</xdr:col>
      <xdr:colOff>180975</xdr:colOff>
      <xdr:row>20</xdr:row>
      <xdr:rowOff>19464</xdr:rowOff>
    </xdr:to>
    <xdr:sp macro="" textlink="">
      <xdr:nvSpPr>
        <xdr:cNvPr id="24" name="吹き出し: 折線 23">
          <a:extLst>
            <a:ext uri="{FF2B5EF4-FFF2-40B4-BE49-F238E27FC236}">
              <a16:creationId xmlns:a16="http://schemas.microsoft.com/office/drawing/2014/main" id="{CC0EBD06-BBBF-4D10-1F26-212A483FE2A3}"/>
            </a:ext>
          </a:extLst>
        </xdr:cNvPr>
        <xdr:cNvSpPr/>
      </xdr:nvSpPr>
      <xdr:spPr>
        <a:xfrm>
          <a:off x="3935483" y="4210050"/>
          <a:ext cx="2465317" cy="314739"/>
        </a:xfrm>
        <a:prstGeom prst="borderCallout2">
          <a:avLst>
            <a:gd name="adj1" fmla="val 65828"/>
            <a:gd name="adj2" fmla="val -215"/>
            <a:gd name="adj3" fmla="val 67888"/>
            <a:gd name="adj4" fmla="val -45184"/>
            <a:gd name="adj5" fmla="val -76620"/>
            <a:gd name="adj6" fmla="val -50548"/>
          </a:avLst>
        </a:prstGeom>
        <a:solidFill>
          <a:srgbClr val="FFFF00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土・日曜の祝日の現場閉所は「●」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312E0-91E5-4A1A-BD2E-694692B59C05}">
  <dimension ref="A1:BU68"/>
  <sheetViews>
    <sheetView showGridLines="0" tabSelected="1" view="pageBreakPreview" zoomScale="115" zoomScaleNormal="115" zoomScaleSheetLayoutView="115" workbookViewId="0">
      <selection activeCell="A23" sqref="A23"/>
    </sheetView>
  </sheetViews>
  <sheetFormatPr defaultColWidth="9" defaultRowHeight="13.5"/>
  <cols>
    <col min="1" max="1" width="8.625" style="5" customWidth="1"/>
    <col min="2" max="2" width="3.25" style="5" customWidth="1"/>
    <col min="3" max="3" width="3.125" style="5" customWidth="1"/>
    <col min="4" max="4" width="5.25" style="5" customWidth="1"/>
    <col min="5" max="5" width="4.875" style="5" customWidth="1"/>
    <col min="6" max="36" width="4.125" style="5" customWidth="1"/>
    <col min="37" max="37" width="6.5" style="5" customWidth="1"/>
    <col min="38" max="38" width="14.75" style="5" customWidth="1"/>
    <col min="39" max="39" width="16.375" style="5" customWidth="1"/>
    <col min="40" max="40" width="12.375" style="5" customWidth="1"/>
    <col min="41" max="42" width="14.25" style="5" customWidth="1"/>
    <col min="43" max="43" width="10.5" style="5" customWidth="1"/>
    <col min="44" max="44" width="11.625" style="5" bestFit="1" customWidth="1"/>
    <col min="45" max="45" width="7.375" style="5" customWidth="1"/>
    <col min="46" max="46" width="6.75" style="5" bestFit="1" customWidth="1"/>
    <col min="47" max="47" width="6.25" style="5" customWidth="1"/>
    <col min="48" max="48" width="8.625" style="5" customWidth="1"/>
    <col min="49" max="49" width="8.125" style="5" bestFit="1" customWidth="1"/>
    <col min="50" max="50" width="3.875" style="5" customWidth="1"/>
    <col min="51" max="51" width="6.75" style="5" bestFit="1" customWidth="1"/>
    <col min="52" max="52" width="6" style="5" bestFit="1" customWidth="1"/>
    <col min="53" max="57" width="4.375" style="5" bestFit="1" customWidth="1"/>
    <col min="58" max="58" width="4.375" style="5" customWidth="1"/>
    <col min="59" max="60" width="10.5" style="5" bestFit="1" customWidth="1"/>
    <col min="61" max="61" width="6.375" style="5" customWidth="1"/>
    <col min="62" max="62" width="4.25" style="5" customWidth="1"/>
    <col min="63" max="71" width="7.5" style="5" bestFit="1" customWidth="1"/>
    <col min="72" max="92" width="8.25" style="5" bestFit="1" customWidth="1"/>
    <col min="93" max="93" width="7.5" style="5" bestFit="1" customWidth="1"/>
    <col min="94" max="110" width="4.25" style="5" customWidth="1"/>
    <col min="111" max="16384" width="9" style="5"/>
  </cols>
  <sheetData>
    <row r="1" spans="1:61" ht="21">
      <c r="A1" s="27" t="s">
        <v>8</v>
      </c>
      <c r="K1" s="4" t="s">
        <v>4</v>
      </c>
      <c r="AG1" s="1"/>
    </row>
    <row r="2" spans="1:61" ht="5.25" customHeight="1"/>
    <row r="3" spans="1:61" ht="17.25" customHeight="1">
      <c r="A3" s="131" t="s">
        <v>74</v>
      </c>
      <c r="B3" s="132"/>
      <c r="C3" s="132"/>
      <c r="D3" s="133"/>
      <c r="E3" s="134"/>
      <c r="F3" s="135"/>
      <c r="G3" s="135"/>
      <c r="H3" s="135"/>
      <c r="I3" s="135"/>
      <c r="J3" s="135"/>
      <c r="K3" s="135"/>
      <c r="L3" s="135"/>
      <c r="M3" s="135"/>
      <c r="N3" s="135"/>
      <c r="O3" s="136"/>
      <c r="Q3" s="74" t="s">
        <v>55</v>
      </c>
      <c r="R3" s="75"/>
      <c r="S3" s="75"/>
      <c r="T3" s="75"/>
      <c r="U3" s="75"/>
      <c r="V3" s="75"/>
      <c r="W3" s="75"/>
      <c r="X3" s="75"/>
      <c r="Y3" s="91" t="s">
        <v>13</v>
      </c>
      <c r="Z3" s="74" t="s">
        <v>56</v>
      </c>
      <c r="AA3" s="75"/>
      <c r="AB3" s="75"/>
      <c r="AC3" s="75"/>
      <c r="AD3" s="75"/>
      <c r="AE3" s="75"/>
      <c r="AF3" s="75"/>
      <c r="AG3" s="75"/>
      <c r="AH3" s="57"/>
    </row>
    <row r="4" spans="1:61" ht="17.25" customHeight="1">
      <c r="A4" s="131" t="s">
        <v>29</v>
      </c>
      <c r="B4" s="132"/>
      <c r="C4" s="132"/>
      <c r="D4" s="133"/>
      <c r="E4" s="134"/>
      <c r="F4" s="135"/>
      <c r="G4" s="135"/>
      <c r="H4" s="135"/>
      <c r="I4" s="135"/>
      <c r="J4" s="135"/>
      <c r="K4" s="135"/>
      <c r="L4" s="135"/>
      <c r="M4" s="135"/>
      <c r="N4" s="135"/>
      <c r="O4" s="136"/>
      <c r="P4" s="35"/>
      <c r="Q4" s="74" t="s">
        <v>52</v>
      </c>
      <c r="R4" s="75"/>
      <c r="S4" s="75"/>
      <c r="T4" s="75"/>
      <c r="U4" s="75"/>
      <c r="V4" s="75"/>
      <c r="W4" s="75"/>
      <c r="X4" s="75"/>
      <c r="Y4" s="91" t="s">
        <v>58</v>
      </c>
      <c r="Z4" s="74" t="s">
        <v>71</v>
      </c>
      <c r="AA4" s="75"/>
      <c r="AB4" s="75"/>
      <c r="AC4" s="75"/>
      <c r="AD4" s="75"/>
      <c r="AE4" s="75"/>
      <c r="AF4" s="75"/>
      <c r="AG4" s="75"/>
      <c r="AH4" s="57"/>
    </row>
    <row r="5" spans="1:61" ht="17.25" customHeight="1">
      <c r="A5" s="131" t="s">
        <v>30</v>
      </c>
      <c r="B5" s="132"/>
      <c r="C5" s="132"/>
      <c r="D5" s="133"/>
      <c r="E5" s="141"/>
      <c r="F5" s="142"/>
      <c r="G5" s="142"/>
      <c r="H5" s="142"/>
      <c r="I5" s="36" t="s">
        <v>0</v>
      </c>
      <c r="J5" s="142"/>
      <c r="K5" s="142"/>
      <c r="L5" s="142"/>
      <c r="M5" s="142"/>
      <c r="N5" s="34"/>
      <c r="O5" s="57"/>
      <c r="P5" s="35"/>
      <c r="Q5" s="76" t="s">
        <v>53</v>
      </c>
      <c r="R5" s="75"/>
      <c r="S5" s="75"/>
      <c r="T5" s="75"/>
      <c r="U5" s="75"/>
      <c r="V5" s="75"/>
      <c r="W5" s="75"/>
      <c r="X5" s="75"/>
      <c r="Y5" s="91" t="s">
        <v>58</v>
      </c>
      <c r="Z5" s="74" t="s">
        <v>57</v>
      </c>
      <c r="AA5" s="75"/>
      <c r="AB5" s="75"/>
      <c r="AC5" s="75"/>
      <c r="AD5" s="75"/>
      <c r="AE5" s="75"/>
      <c r="AF5" s="75"/>
      <c r="AG5" s="75"/>
      <c r="AH5" s="57"/>
      <c r="AI5" s="7"/>
    </row>
    <row r="6" spans="1:61" ht="14.25" customHeight="1">
      <c r="A6" s="131" t="s">
        <v>22</v>
      </c>
      <c r="B6" s="132"/>
      <c r="C6" s="132"/>
      <c r="D6" s="133"/>
      <c r="E6" s="141"/>
      <c r="F6" s="142"/>
      <c r="G6" s="142"/>
      <c r="H6" s="142"/>
      <c r="I6" s="142"/>
      <c r="J6" s="142"/>
      <c r="K6" s="145"/>
      <c r="L6" s="146" t="s">
        <v>16</v>
      </c>
      <c r="M6" s="147"/>
      <c r="N6" s="137" t="str">
        <f>IF(E6="","",1+E7-E6)</f>
        <v/>
      </c>
      <c r="O6" s="138"/>
      <c r="P6" s="38"/>
      <c r="Q6" s="74" t="s">
        <v>65</v>
      </c>
      <c r="R6" s="75"/>
      <c r="S6" s="75"/>
      <c r="T6" s="75"/>
      <c r="U6" s="75"/>
      <c r="V6" s="75"/>
      <c r="W6" s="75"/>
      <c r="X6" s="75"/>
      <c r="Y6" s="91" t="s">
        <v>3</v>
      </c>
      <c r="Z6" s="74" t="s">
        <v>67</v>
      </c>
      <c r="AA6" s="75"/>
      <c r="AB6" s="75"/>
      <c r="AC6" s="75"/>
      <c r="AD6" s="75"/>
      <c r="AE6" s="75"/>
      <c r="AF6" s="75"/>
      <c r="AG6" s="75"/>
      <c r="AH6" s="57"/>
      <c r="AI6" s="7"/>
    </row>
    <row r="7" spans="1:61" ht="17.25" customHeight="1">
      <c r="A7" s="131" t="s">
        <v>23</v>
      </c>
      <c r="B7" s="132"/>
      <c r="C7" s="132"/>
      <c r="D7" s="133"/>
      <c r="E7" s="141"/>
      <c r="F7" s="142"/>
      <c r="G7" s="142"/>
      <c r="H7" s="142"/>
      <c r="I7" s="142"/>
      <c r="J7" s="142"/>
      <c r="K7" s="145"/>
      <c r="L7" s="148"/>
      <c r="M7" s="149"/>
      <c r="N7" s="139"/>
      <c r="O7" s="140"/>
      <c r="P7" s="38"/>
      <c r="Q7" s="74" t="s">
        <v>54</v>
      </c>
      <c r="R7" s="75"/>
      <c r="S7" s="75"/>
      <c r="T7" s="75"/>
      <c r="U7" s="75"/>
      <c r="V7" s="75"/>
      <c r="W7" s="75"/>
      <c r="X7" s="75"/>
      <c r="Y7" s="91" t="s">
        <v>58</v>
      </c>
      <c r="Z7" s="74" t="s">
        <v>57</v>
      </c>
      <c r="AA7" s="75"/>
      <c r="AB7" s="75"/>
      <c r="AC7" s="75"/>
      <c r="AD7" s="75"/>
      <c r="AE7" s="75"/>
      <c r="AF7" s="75"/>
      <c r="AG7" s="75"/>
      <c r="AH7" s="57"/>
      <c r="AI7" s="7"/>
    </row>
    <row r="8" spans="1:61" ht="17.25" customHeight="1">
      <c r="A8" s="131" t="s">
        <v>5</v>
      </c>
      <c r="B8" s="132"/>
      <c r="C8" s="132"/>
      <c r="D8" s="133"/>
      <c r="E8" s="141"/>
      <c r="F8" s="142"/>
      <c r="G8" s="142"/>
      <c r="H8" s="142"/>
      <c r="I8" s="40" t="s">
        <v>0</v>
      </c>
      <c r="J8" s="142"/>
      <c r="K8" s="142"/>
      <c r="L8" s="142"/>
      <c r="M8" s="142"/>
      <c r="N8" s="143" t="str">
        <f>IF(E8="","",1+J8-E8)</f>
        <v/>
      </c>
      <c r="O8" s="144"/>
      <c r="Q8" s="74" t="s">
        <v>66</v>
      </c>
      <c r="R8" s="75"/>
      <c r="S8" s="75"/>
      <c r="T8" s="75"/>
      <c r="U8" s="75"/>
      <c r="V8" s="75"/>
      <c r="W8" s="75"/>
      <c r="X8" s="75"/>
      <c r="Y8" s="91" t="s">
        <v>3</v>
      </c>
      <c r="Z8" s="74" t="s">
        <v>72</v>
      </c>
      <c r="AA8" s="75"/>
      <c r="AB8" s="75"/>
      <c r="AC8" s="75"/>
      <c r="AD8" s="75"/>
      <c r="AE8" s="75"/>
      <c r="AF8" s="75"/>
      <c r="AG8" s="75"/>
      <c r="AH8" s="57"/>
      <c r="AI8" s="7"/>
    </row>
    <row r="9" spans="1:61" ht="17.25" customHeight="1">
      <c r="A9" s="131" t="s">
        <v>1</v>
      </c>
      <c r="B9" s="132"/>
      <c r="C9" s="132"/>
      <c r="D9" s="133"/>
      <c r="E9" s="141"/>
      <c r="F9" s="142"/>
      <c r="G9" s="142"/>
      <c r="H9" s="142"/>
      <c r="I9" s="40" t="s">
        <v>0</v>
      </c>
      <c r="J9" s="142"/>
      <c r="K9" s="142"/>
      <c r="L9" s="142"/>
      <c r="M9" s="142"/>
      <c r="N9" s="143" t="str">
        <f>IF(E9="","",1+J9-E9)</f>
        <v/>
      </c>
      <c r="O9" s="144"/>
      <c r="AI9" s="7"/>
    </row>
    <row r="10" spans="1:61" ht="17.25" customHeight="1">
      <c r="A10" s="131" t="s">
        <v>42</v>
      </c>
      <c r="B10" s="132"/>
      <c r="C10" s="132"/>
      <c r="D10" s="133"/>
      <c r="E10" s="141"/>
      <c r="F10" s="142"/>
      <c r="G10" s="142"/>
      <c r="H10" s="142"/>
      <c r="I10" s="40" t="s">
        <v>0</v>
      </c>
      <c r="J10" s="142"/>
      <c r="K10" s="142"/>
      <c r="L10" s="142"/>
      <c r="M10" s="145"/>
      <c r="N10" s="143" t="str">
        <f>IF(E10="","",1+J10-E10)</f>
        <v/>
      </c>
      <c r="O10" s="144"/>
    </row>
    <row r="11" spans="1:61" ht="6.75" customHeight="1" thickBot="1">
      <c r="A11" s="29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P11" s="30"/>
      <c r="AK11" s="32"/>
      <c r="AL11" s="32"/>
      <c r="AM11" s="32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1" s="9" customFormat="1" ht="15.75" customHeight="1">
      <c r="A12" s="153" t="s">
        <v>73</v>
      </c>
      <c r="B12" s="155" t="s">
        <v>35</v>
      </c>
      <c r="C12" s="155" t="s">
        <v>41</v>
      </c>
      <c r="D12" s="158" t="s">
        <v>11</v>
      </c>
      <c r="E12" s="158" t="s">
        <v>25</v>
      </c>
      <c r="F12" s="68" t="s">
        <v>48</v>
      </c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 t="s">
        <v>51</v>
      </c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70"/>
      <c r="AK12" s="8"/>
      <c r="AL12" s="6"/>
      <c r="AM12" s="6" t="s">
        <v>39</v>
      </c>
      <c r="AN12" s="6" t="s">
        <v>40</v>
      </c>
      <c r="AO12" s="5"/>
      <c r="AP12" s="5"/>
      <c r="AQ12" s="5"/>
    </row>
    <row r="13" spans="1:61" s="9" customFormat="1" ht="15.75" customHeight="1">
      <c r="A13" s="154"/>
      <c r="B13" s="156"/>
      <c r="C13" s="156"/>
      <c r="D13" s="159"/>
      <c r="E13" s="159"/>
      <c r="F13" s="71" t="s">
        <v>59</v>
      </c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3"/>
      <c r="AK13" s="8"/>
      <c r="AL13" s="6" t="s">
        <v>37</v>
      </c>
      <c r="AM13" s="6">
        <f>YEAR(E6)</f>
        <v>1900</v>
      </c>
      <c r="AN13" s="6">
        <f>MONTH(E6)</f>
        <v>1</v>
      </c>
      <c r="AS13" s="11"/>
    </row>
    <row r="14" spans="1:61" s="9" customFormat="1" ht="22.5" customHeight="1">
      <c r="A14" s="154"/>
      <c r="B14" s="157"/>
      <c r="C14" s="157"/>
      <c r="D14" s="160"/>
      <c r="E14" s="160"/>
      <c r="F14" s="83">
        <v>1</v>
      </c>
      <c r="G14" s="83">
        <v>2</v>
      </c>
      <c r="H14" s="83">
        <v>3</v>
      </c>
      <c r="I14" s="83">
        <v>4</v>
      </c>
      <c r="J14" s="83">
        <v>5</v>
      </c>
      <c r="K14" s="83">
        <v>6</v>
      </c>
      <c r="L14" s="83">
        <v>7</v>
      </c>
      <c r="M14" s="83">
        <v>8</v>
      </c>
      <c r="N14" s="83">
        <v>9</v>
      </c>
      <c r="O14" s="83">
        <v>10</v>
      </c>
      <c r="P14" s="83">
        <v>11</v>
      </c>
      <c r="Q14" s="83">
        <v>12</v>
      </c>
      <c r="R14" s="83">
        <v>13</v>
      </c>
      <c r="S14" s="83">
        <v>14</v>
      </c>
      <c r="T14" s="83">
        <v>15</v>
      </c>
      <c r="U14" s="83">
        <v>16</v>
      </c>
      <c r="V14" s="83">
        <v>17</v>
      </c>
      <c r="W14" s="83">
        <v>18</v>
      </c>
      <c r="X14" s="83">
        <v>19</v>
      </c>
      <c r="Y14" s="83">
        <v>20</v>
      </c>
      <c r="Z14" s="83">
        <v>21</v>
      </c>
      <c r="AA14" s="83">
        <v>22</v>
      </c>
      <c r="AB14" s="83">
        <v>23</v>
      </c>
      <c r="AC14" s="83">
        <v>24</v>
      </c>
      <c r="AD14" s="83">
        <v>25</v>
      </c>
      <c r="AE14" s="83">
        <v>26</v>
      </c>
      <c r="AF14" s="83">
        <v>27</v>
      </c>
      <c r="AG14" s="83">
        <v>28</v>
      </c>
      <c r="AH14" s="83">
        <v>29</v>
      </c>
      <c r="AI14" s="83">
        <v>30</v>
      </c>
      <c r="AJ14" s="84">
        <v>31</v>
      </c>
      <c r="AK14" s="10"/>
      <c r="AL14" s="6" t="s">
        <v>38</v>
      </c>
      <c r="AM14" s="6">
        <f>YEAR(E7)</f>
        <v>1900</v>
      </c>
      <c r="AN14" s="6">
        <f>MONTH(E7)</f>
        <v>1</v>
      </c>
      <c r="AR14" s="5"/>
      <c r="AS14" s="5"/>
      <c r="AT14" s="5"/>
      <c r="AU14" s="5"/>
      <c r="AV14" s="5" t="b">
        <f>EXACT(AL16, CONCATENATE($AM$13,"/",$AN$13,"/",1))</f>
        <v>0</v>
      </c>
      <c r="AW14" s="5"/>
      <c r="AX14" s="5" t="str">
        <f>IF(AV14=TRUE,NETWORKDAYS.INTL($E$6,AM16,"1111100"),"")</f>
        <v/>
      </c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s="9" customFormat="1" ht="14.25">
      <c r="A15" s="103"/>
      <c r="B15" s="161">
        <f>COUNTIF(F16:AJ16,"●")</f>
        <v>0</v>
      </c>
      <c r="C15" s="164"/>
      <c r="D15" s="150"/>
      <c r="E15" s="150"/>
      <c r="F15" s="77" t="str">
        <f t="shared" ref="F15:AG15" si="0">TEXT(DATE($A16,$A17,F$14),"aaa")</f>
        <v>土</v>
      </c>
      <c r="G15" s="78" t="str">
        <f t="shared" si="0"/>
        <v>日</v>
      </c>
      <c r="H15" s="78" t="str">
        <f t="shared" si="0"/>
        <v>月</v>
      </c>
      <c r="I15" s="78" t="str">
        <f t="shared" si="0"/>
        <v>火</v>
      </c>
      <c r="J15" s="78" t="str">
        <f t="shared" si="0"/>
        <v>水</v>
      </c>
      <c r="K15" s="78" t="str">
        <f t="shared" si="0"/>
        <v>木</v>
      </c>
      <c r="L15" s="78" t="str">
        <f t="shared" si="0"/>
        <v>金</v>
      </c>
      <c r="M15" s="78" t="str">
        <f t="shared" si="0"/>
        <v>土</v>
      </c>
      <c r="N15" s="78" t="str">
        <f t="shared" si="0"/>
        <v>日</v>
      </c>
      <c r="O15" s="78" t="str">
        <f t="shared" si="0"/>
        <v>月</v>
      </c>
      <c r="P15" s="78" t="str">
        <f t="shared" si="0"/>
        <v>火</v>
      </c>
      <c r="Q15" s="78" t="str">
        <f t="shared" si="0"/>
        <v>水</v>
      </c>
      <c r="R15" s="78" t="str">
        <f t="shared" si="0"/>
        <v>木</v>
      </c>
      <c r="S15" s="78" t="str">
        <f t="shared" si="0"/>
        <v>金</v>
      </c>
      <c r="T15" s="78" t="str">
        <f t="shared" si="0"/>
        <v>土</v>
      </c>
      <c r="U15" s="78" t="str">
        <f t="shared" si="0"/>
        <v>日</v>
      </c>
      <c r="V15" s="78" t="str">
        <f t="shared" si="0"/>
        <v>月</v>
      </c>
      <c r="W15" s="78" t="str">
        <f t="shared" si="0"/>
        <v>火</v>
      </c>
      <c r="X15" s="78" t="str">
        <f t="shared" si="0"/>
        <v>水</v>
      </c>
      <c r="Y15" s="78" t="str">
        <f t="shared" si="0"/>
        <v>木</v>
      </c>
      <c r="Z15" s="78" t="str">
        <f t="shared" si="0"/>
        <v>金</v>
      </c>
      <c r="AA15" s="78" t="str">
        <f t="shared" si="0"/>
        <v>土</v>
      </c>
      <c r="AB15" s="78" t="str">
        <f t="shared" si="0"/>
        <v>日</v>
      </c>
      <c r="AC15" s="78" t="str">
        <f t="shared" si="0"/>
        <v>月</v>
      </c>
      <c r="AD15" s="78" t="str">
        <f t="shared" si="0"/>
        <v>火</v>
      </c>
      <c r="AE15" s="78" t="str">
        <f t="shared" si="0"/>
        <v>水</v>
      </c>
      <c r="AF15" s="79" t="str">
        <f t="shared" si="0"/>
        <v>木</v>
      </c>
      <c r="AG15" s="78" t="str">
        <f t="shared" si="0"/>
        <v>金</v>
      </c>
      <c r="AH15" s="78" t="str">
        <f>IF((AH14-AN16)&gt;0,"",TEXT(DATE($A16,$A17,AH$14),"aaa"))</f>
        <v>土</v>
      </c>
      <c r="AI15" s="78" t="str">
        <f>IF((AI14-AN16)&gt;0,"",TEXT(DATE($A16,$A17,AI$14),"aaa"))</f>
        <v>日</v>
      </c>
      <c r="AJ15" s="120" t="str">
        <f>IF((AJ14-AN16)&gt;0,"",TEXT(DATE($A16,$A17,AJ$14),"aaa"))</f>
        <v>月</v>
      </c>
      <c r="AK15" s="10"/>
      <c r="AL15" s="9" t="s">
        <v>77</v>
      </c>
      <c r="AM15" s="9" t="s">
        <v>76</v>
      </c>
      <c r="AN15" s="11" t="s">
        <v>43</v>
      </c>
      <c r="AO15" s="11" t="s">
        <v>79</v>
      </c>
      <c r="AP15" s="11" t="s">
        <v>78</v>
      </c>
      <c r="AQ15" s="11" t="s">
        <v>17</v>
      </c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ht="18" customHeight="1">
      <c r="A16" s="104">
        <v>2026</v>
      </c>
      <c r="B16" s="162"/>
      <c r="C16" s="165"/>
      <c r="D16" s="151"/>
      <c r="E16" s="151"/>
      <c r="F16" s="59" t="s">
        <v>12</v>
      </c>
      <c r="G16" s="60" t="s">
        <v>12</v>
      </c>
      <c r="H16" s="60" t="s">
        <v>12</v>
      </c>
      <c r="I16" s="60" t="s">
        <v>12</v>
      </c>
      <c r="J16" s="60" t="s">
        <v>12</v>
      </c>
      <c r="K16" s="60" t="s">
        <v>12</v>
      </c>
      <c r="L16" s="60" t="s">
        <v>12</v>
      </c>
      <c r="M16" s="60" t="s">
        <v>12</v>
      </c>
      <c r="N16" s="60" t="s">
        <v>12</v>
      </c>
      <c r="O16" s="61" t="s">
        <v>12</v>
      </c>
      <c r="P16" s="62" t="s">
        <v>12</v>
      </c>
      <c r="Q16" s="60" t="s">
        <v>12</v>
      </c>
      <c r="R16" s="60" t="s">
        <v>12</v>
      </c>
      <c r="S16" s="60" t="s">
        <v>12</v>
      </c>
      <c r="T16" s="60" t="s">
        <v>12</v>
      </c>
      <c r="U16" s="60" t="s">
        <v>12</v>
      </c>
      <c r="V16" s="60" t="s">
        <v>12</v>
      </c>
      <c r="W16" s="60" t="s">
        <v>12</v>
      </c>
      <c r="X16" s="60" t="s">
        <v>12</v>
      </c>
      <c r="Y16" s="60" t="s">
        <v>12</v>
      </c>
      <c r="Z16" s="60" t="s">
        <v>12</v>
      </c>
      <c r="AA16" s="60"/>
      <c r="AB16" s="63"/>
      <c r="AC16" s="60"/>
      <c r="AD16" s="60"/>
      <c r="AE16" s="60"/>
      <c r="AF16" s="64"/>
      <c r="AG16" s="60"/>
      <c r="AH16" s="62"/>
      <c r="AI16" s="62"/>
      <c r="AJ16" s="66"/>
      <c r="AK16" s="12"/>
      <c r="AL16" s="127" t="str">
        <f>CONCATENATE(A16,"/",A17,"/",1)</f>
        <v>2026/8/1</v>
      </c>
      <c r="AM16" s="13">
        <f>EOMONTH(AL16,0)</f>
        <v>46265</v>
      </c>
      <c r="AN16" s="5">
        <f>DAY(EOMONTH(AL16,0))</f>
        <v>31</v>
      </c>
      <c r="AO16" s="5">
        <f>AN16-COUNTIF(F16:AJ16,"―")-COUNTIF(F16:AJ16,"×")</f>
        <v>10</v>
      </c>
      <c r="AP16" s="5">
        <f>COUNTIF(F16:AJ16,"―")</f>
        <v>21</v>
      </c>
      <c r="AQ16" s="14">
        <f>NETWORKDAYS.INTL(AL16,AM16,"1111100")</f>
        <v>10</v>
      </c>
    </row>
    <row r="17" spans="1:73" ht="45" customHeight="1">
      <c r="A17" s="105">
        <v>8</v>
      </c>
      <c r="B17" s="163"/>
      <c r="C17" s="166"/>
      <c r="D17" s="152"/>
      <c r="E17" s="152"/>
      <c r="F17" s="41"/>
      <c r="G17" s="42"/>
      <c r="H17" s="42"/>
      <c r="I17" s="42"/>
      <c r="J17" s="42"/>
      <c r="K17" s="42"/>
      <c r="L17" s="42"/>
      <c r="M17" s="42"/>
      <c r="N17" s="42"/>
      <c r="O17" s="43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3"/>
      <c r="AG17" s="42"/>
      <c r="AH17" s="42"/>
      <c r="AI17" s="42"/>
      <c r="AJ17" s="44"/>
      <c r="AK17" s="12"/>
      <c r="AL17" s="127"/>
      <c r="AM17" s="13"/>
      <c r="AQ17" s="14"/>
      <c r="AV17" s="5" t="str">
        <f>IF(EXACT(AL19, CONCATENATE($AM$13,"/",$AN$13,"/",1))=TRUE,"施工開始",IF(EXACT(AL19, CONCATENATE($AM$14,"/",$AN$14,"/",1))=TRUE,"施工完了",""))</f>
        <v/>
      </c>
      <c r="AX17" s="5" t="str">
        <f>IF(AV17=TRUE,NETWORKDAYS.INTL($E$6,AM19,"1111100"),"")</f>
        <v/>
      </c>
    </row>
    <row r="18" spans="1:73" ht="14.25">
      <c r="A18" s="115"/>
      <c r="B18" s="161">
        <f t="shared" ref="B18" si="1">COUNTIF(F19:AJ19,"●")</f>
        <v>0</v>
      </c>
      <c r="C18" s="164"/>
      <c r="D18" s="150"/>
      <c r="E18" s="150"/>
      <c r="F18" s="77" t="str">
        <f t="shared" ref="F18:AG18" si="2">TEXT(DATE($A19,$A20,F$14),"aaa")</f>
        <v>火</v>
      </c>
      <c r="G18" s="78" t="str">
        <f t="shared" si="2"/>
        <v>水</v>
      </c>
      <c r="H18" s="78" t="str">
        <f t="shared" si="2"/>
        <v>木</v>
      </c>
      <c r="I18" s="78" t="str">
        <f t="shared" si="2"/>
        <v>金</v>
      </c>
      <c r="J18" s="78" t="str">
        <f t="shared" si="2"/>
        <v>土</v>
      </c>
      <c r="K18" s="78" t="str">
        <f t="shared" si="2"/>
        <v>日</v>
      </c>
      <c r="L18" s="78" t="str">
        <f t="shared" si="2"/>
        <v>月</v>
      </c>
      <c r="M18" s="78" t="str">
        <f t="shared" si="2"/>
        <v>火</v>
      </c>
      <c r="N18" s="78" t="str">
        <f t="shared" si="2"/>
        <v>水</v>
      </c>
      <c r="O18" s="79" t="str">
        <f t="shared" si="2"/>
        <v>木</v>
      </c>
      <c r="P18" s="78" t="str">
        <f t="shared" si="2"/>
        <v>金</v>
      </c>
      <c r="Q18" s="78" t="str">
        <f t="shared" si="2"/>
        <v>土</v>
      </c>
      <c r="R18" s="78" t="str">
        <f t="shared" si="2"/>
        <v>日</v>
      </c>
      <c r="S18" s="78" t="str">
        <f t="shared" si="2"/>
        <v>月</v>
      </c>
      <c r="T18" s="78" t="str">
        <f t="shared" si="2"/>
        <v>火</v>
      </c>
      <c r="U18" s="78" t="str">
        <f t="shared" si="2"/>
        <v>水</v>
      </c>
      <c r="V18" s="79" t="str">
        <f t="shared" si="2"/>
        <v>木</v>
      </c>
      <c r="W18" s="78" t="str">
        <f t="shared" si="2"/>
        <v>金</v>
      </c>
      <c r="X18" s="78" t="str">
        <f t="shared" si="2"/>
        <v>土</v>
      </c>
      <c r="Y18" s="78" t="str">
        <f t="shared" si="2"/>
        <v>日</v>
      </c>
      <c r="Z18" s="78" t="str">
        <f t="shared" si="2"/>
        <v>月</v>
      </c>
      <c r="AA18" s="78" t="str">
        <f t="shared" si="2"/>
        <v>火</v>
      </c>
      <c r="AB18" s="78" t="str">
        <f t="shared" si="2"/>
        <v>水</v>
      </c>
      <c r="AC18" s="78" t="str">
        <f t="shared" si="2"/>
        <v>木</v>
      </c>
      <c r="AD18" s="78" t="str">
        <f t="shared" si="2"/>
        <v>金</v>
      </c>
      <c r="AE18" s="78" t="str">
        <f t="shared" si="2"/>
        <v>土</v>
      </c>
      <c r="AF18" s="78" t="str">
        <f t="shared" si="2"/>
        <v>日</v>
      </c>
      <c r="AG18" s="78" t="str">
        <f t="shared" si="2"/>
        <v>月</v>
      </c>
      <c r="AH18" s="78" t="str">
        <f>IF((AH14-AN19)&gt;0,"",TEXT(DATE($A19,$A20,AH$14),"aaa"))</f>
        <v>火</v>
      </c>
      <c r="AI18" s="78" t="str">
        <f>IF((AI14-AN19)&gt;0,"",TEXT(DATE($A19,$A20,AI$14),"aaa"))</f>
        <v>水</v>
      </c>
      <c r="AJ18" s="120" t="str">
        <f>IF((AJ14-AN19)&gt;0,"",TEXT(DATE($A19,$A20,AJ$14),"aaa"))</f>
        <v/>
      </c>
      <c r="AK18" s="10"/>
      <c r="AL18" s="128"/>
      <c r="AM18" s="9"/>
      <c r="AN18" s="9"/>
      <c r="AQ18" s="14"/>
    </row>
    <row r="19" spans="1:73" ht="18" customHeight="1">
      <c r="A19" s="116">
        <f>IF(A17=12,A16+1,A16)</f>
        <v>2026</v>
      </c>
      <c r="B19" s="162"/>
      <c r="C19" s="165"/>
      <c r="D19" s="151"/>
      <c r="E19" s="151"/>
      <c r="F19" s="59"/>
      <c r="G19" s="60"/>
      <c r="H19" s="60"/>
      <c r="I19" s="60"/>
      <c r="J19" s="60"/>
      <c r="K19" s="60"/>
      <c r="L19" s="60"/>
      <c r="M19" s="60"/>
      <c r="N19" s="60"/>
      <c r="O19" s="61"/>
      <c r="P19" s="62"/>
      <c r="Q19" s="60"/>
      <c r="R19" s="60"/>
      <c r="S19" s="60"/>
      <c r="T19" s="60"/>
      <c r="U19" s="60"/>
      <c r="V19" s="64"/>
      <c r="W19" s="60"/>
      <c r="X19" s="60"/>
      <c r="Y19" s="60"/>
      <c r="Z19" s="60"/>
      <c r="AA19" s="60"/>
      <c r="AB19" s="63"/>
      <c r="AC19" s="60"/>
      <c r="AD19" s="60"/>
      <c r="AE19" s="60"/>
      <c r="AF19" s="60"/>
      <c r="AG19" s="60"/>
      <c r="AH19" s="62"/>
      <c r="AI19" s="62"/>
      <c r="AJ19" s="121"/>
      <c r="AK19" s="12"/>
      <c r="AL19" s="127" t="str">
        <f>CONCATENATE(A19,"/",A20,"/",1)</f>
        <v>2026/9/1</v>
      </c>
      <c r="AM19" s="13">
        <f>EOMONTH(AL19,0)</f>
        <v>46295</v>
      </c>
      <c r="AN19" s="5">
        <f>DAY(EOMONTH(AL19,0))</f>
        <v>30</v>
      </c>
      <c r="AO19" s="5">
        <f>AN19-COUNTIF(F19:AJ19,"―")-COUNTIF(F19:AJ19,"×")</f>
        <v>30</v>
      </c>
      <c r="AP19" s="5">
        <f>COUNTIF(F19:AJ19,"―")</f>
        <v>0</v>
      </c>
      <c r="AQ19" s="14">
        <f>NETWORKDAYS.INTL(AL19,AM19,"1111100")</f>
        <v>8</v>
      </c>
    </row>
    <row r="20" spans="1:73" ht="45" customHeight="1">
      <c r="A20" s="117">
        <f>IF(A17=12,1,A17+1)</f>
        <v>9</v>
      </c>
      <c r="B20" s="163"/>
      <c r="C20" s="166"/>
      <c r="D20" s="152"/>
      <c r="E20" s="152"/>
      <c r="F20" s="41"/>
      <c r="G20" s="42"/>
      <c r="H20" s="42"/>
      <c r="I20" s="42"/>
      <c r="J20" s="42"/>
      <c r="K20" s="42"/>
      <c r="L20" s="42"/>
      <c r="M20" s="42"/>
      <c r="N20" s="42"/>
      <c r="O20" s="43"/>
      <c r="P20" s="42"/>
      <c r="Q20" s="42"/>
      <c r="R20" s="42"/>
      <c r="S20" s="42"/>
      <c r="T20" s="42"/>
      <c r="U20" s="42"/>
      <c r="V20" s="43"/>
      <c r="W20" s="45"/>
      <c r="X20" s="42"/>
      <c r="Y20" s="42"/>
      <c r="Z20" s="42"/>
      <c r="AA20" s="42"/>
      <c r="AB20" s="42"/>
      <c r="AC20" s="42"/>
      <c r="AD20" s="42"/>
      <c r="AE20" s="42"/>
      <c r="AF20" s="43"/>
      <c r="AG20" s="42"/>
      <c r="AH20" s="42"/>
      <c r="AI20" s="42"/>
      <c r="AJ20" s="44"/>
      <c r="AK20" s="12"/>
      <c r="AL20" s="127"/>
      <c r="AM20" s="13"/>
      <c r="AQ20" s="14"/>
      <c r="AR20" s="13"/>
      <c r="AT20" s="13"/>
      <c r="AU20" s="13"/>
      <c r="AV20" s="5" t="str">
        <f>IF(EXACT(AL22, CONCATENATE($AM$13,"/",$AN$13,"/",1))=TRUE,"施工開始",IF(EXACT(AL22, CONCATENATE($AM$14,"/",$AN$14,"/",1))=TRUE,"施工完了",""))</f>
        <v/>
      </c>
      <c r="AW20" s="15"/>
      <c r="AX20" s="5" t="str">
        <f>IF(AV20=TRUE,NETWORKDAYS.INTL($E$6,AM22,"1111100"),"")</f>
        <v/>
      </c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</row>
    <row r="21" spans="1:73" ht="14.25">
      <c r="A21" s="115"/>
      <c r="B21" s="161">
        <f t="shared" ref="B21" si="3">COUNTIF(F22:AJ22,"●")</f>
        <v>0</v>
      </c>
      <c r="C21" s="164"/>
      <c r="D21" s="150"/>
      <c r="E21" s="150"/>
      <c r="F21" s="77" t="str">
        <f t="shared" ref="F21:AG21" si="4">TEXT(DATE($A22,$A23,F$14),"aaa")</f>
        <v>木</v>
      </c>
      <c r="G21" s="78" t="str">
        <f t="shared" si="4"/>
        <v>金</v>
      </c>
      <c r="H21" s="78" t="str">
        <f t="shared" si="4"/>
        <v>土</v>
      </c>
      <c r="I21" s="78" t="str">
        <f t="shared" si="4"/>
        <v>日</v>
      </c>
      <c r="J21" s="78" t="str">
        <f t="shared" si="4"/>
        <v>月</v>
      </c>
      <c r="K21" s="78" t="str">
        <f t="shared" si="4"/>
        <v>火</v>
      </c>
      <c r="L21" s="78" t="str">
        <f t="shared" si="4"/>
        <v>水</v>
      </c>
      <c r="M21" s="78" t="str">
        <f t="shared" si="4"/>
        <v>木</v>
      </c>
      <c r="N21" s="78" t="str">
        <f t="shared" si="4"/>
        <v>金</v>
      </c>
      <c r="O21" s="79" t="str">
        <f t="shared" si="4"/>
        <v>土</v>
      </c>
      <c r="P21" s="78" t="str">
        <f t="shared" si="4"/>
        <v>日</v>
      </c>
      <c r="Q21" s="78" t="str">
        <f t="shared" si="4"/>
        <v>月</v>
      </c>
      <c r="R21" s="78" t="str">
        <f t="shared" si="4"/>
        <v>火</v>
      </c>
      <c r="S21" s="78" t="str">
        <f t="shared" si="4"/>
        <v>水</v>
      </c>
      <c r="T21" s="78" t="str">
        <f t="shared" si="4"/>
        <v>木</v>
      </c>
      <c r="U21" s="78" t="str">
        <f t="shared" si="4"/>
        <v>金</v>
      </c>
      <c r="V21" s="79" t="str">
        <f t="shared" si="4"/>
        <v>土</v>
      </c>
      <c r="W21" s="78" t="str">
        <f t="shared" si="4"/>
        <v>日</v>
      </c>
      <c r="X21" s="78" t="str">
        <f t="shared" si="4"/>
        <v>月</v>
      </c>
      <c r="Y21" s="78" t="str">
        <f t="shared" si="4"/>
        <v>火</v>
      </c>
      <c r="Z21" s="78" t="str">
        <f t="shared" si="4"/>
        <v>水</v>
      </c>
      <c r="AA21" s="78" t="str">
        <f t="shared" si="4"/>
        <v>木</v>
      </c>
      <c r="AB21" s="78" t="str">
        <f t="shared" si="4"/>
        <v>金</v>
      </c>
      <c r="AC21" s="78" t="str">
        <f t="shared" si="4"/>
        <v>土</v>
      </c>
      <c r="AD21" s="78" t="str">
        <f t="shared" si="4"/>
        <v>日</v>
      </c>
      <c r="AE21" s="78" t="str">
        <f t="shared" si="4"/>
        <v>月</v>
      </c>
      <c r="AF21" s="78" t="str">
        <f t="shared" si="4"/>
        <v>火</v>
      </c>
      <c r="AG21" s="78" t="str">
        <f t="shared" si="4"/>
        <v>水</v>
      </c>
      <c r="AH21" s="78" t="str">
        <f>IF((AH14-AN22)&gt;0,"",TEXT(DATE($A22,$A23,AH$14),"aaa"))</f>
        <v>木</v>
      </c>
      <c r="AI21" s="78" t="str">
        <f>IF((AI14-AN22)&gt;0,"",TEXT(DATE($A22,$A23,AI$14),"aaa"))</f>
        <v>金</v>
      </c>
      <c r="AJ21" s="81" t="str">
        <f>IF((AJ14-AN22)&gt;0,"",TEXT(DATE($A22,$A23,AJ$14),"aaa"))</f>
        <v>土</v>
      </c>
      <c r="AK21" s="10"/>
      <c r="AL21" s="128"/>
      <c r="AM21" s="9"/>
      <c r="AN21" s="9"/>
      <c r="AQ21" s="14"/>
      <c r="AR21" s="13"/>
      <c r="AT21" s="13"/>
      <c r="AU21" s="13"/>
      <c r="AV21" s="13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</row>
    <row r="22" spans="1:73" ht="18" customHeight="1">
      <c r="A22" s="116">
        <f>IF(A20=12,A19+1,A19)</f>
        <v>2026</v>
      </c>
      <c r="B22" s="162"/>
      <c r="C22" s="165"/>
      <c r="D22" s="151"/>
      <c r="E22" s="151"/>
      <c r="F22" s="59"/>
      <c r="G22" s="60"/>
      <c r="H22" s="60"/>
      <c r="I22" s="60"/>
      <c r="J22" s="60"/>
      <c r="K22" s="60"/>
      <c r="L22" s="60"/>
      <c r="M22" s="60"/>
      <c r="N22" s="60"/>
      <c r="O22" s="61"/>
      <c r="P22" s="62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3"/>
      <c r="AC22" s="60"/>
      <c r="AD22" s="60"/>
      <c r="AE22" s="60"/>
      <c r="AF22" s="64"/>
      <c r="AG22" s="60"/>
      <c r="AH22" s="62"/>
      <c r="AI22" s="62"/>
      <c r="AJ22" s="119"/>
      <c r="AK22" s="12"/>
      <c r="AL22" s="127" t="str">
        <f>CONCATENATE(A22,"/",A23,"/",1)</f>
        <v>2026/10/1</v>
      </c>
      <c r="AM22" s="13">
        <f>EOMONTH(AL22,0)</f>
        <v>46326</v>
      </c>
      <c r="AN22" s="5">
        <f>DAY(EOMONTH(AL22,0))</f>
        <v>31</v>
      </c>
      <c r="AO22" s="5">
        <f>AN22-COUNTIF(F22:AJ22,"―")-COUNTIF(F22:AJ22,"×")</f>
        <v>31</v>
      </c>
      <c r="AP22" s="5">
        <f>COUNTIF(F22:AJ22,"―")</f>
        <v>0</v>
      </c>
      <c r="AQ22" s="14">
        <f>NETWORKDAYS.INTL(AL22,AM22,"1111100")</f>
        <v>9</v>
      </c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</row>
    <row r="23" spans="1:73" ht="45" customHeight="1">
      <c r="A23" s="117">
        <f>IF(A20=12,1,A20+1)</f>
        <v>10</v>
      </c>
      <c r="B23" s="163"/>
      <c r="C23" s="166"/>
      <c r="D23" s="152"/>
      <c r="E23" s="152"/>
      <c r="F23" s="41"/>
      <c r="G23" s="42"/>
      <c r="H23" s="42"/>
      <c r="I23" s="42"/>
      <c r="J23" s="42"/>
      <c r="K23" s="42"/>
      <c r="L23" s="42"/>
      <c r="M23" s="42"/>
      <c r="N23" s="42"/>
      <c r="O23" s="43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3"/>
      <c r="AG23" s="42"/>
      <c r="AH23" s="42"/>
      <c r="AI23" s="42"/>
      <c r="AJ23" s="44"/>
      <c r="AK23" s="12"/>
      <c r="AL23" s="127"/>
      <c r="AM23" s="13"/>
      <c r="AQ23" s="14"/>
      <c r="AV23" s="5" t="str">
        <f>IF(EXACT(AL25, CONCATENATE($AM$13,"/",$AN$13,"/",1))=TRUE,"施工開始",IF(EXACT(AL25, CONCATENATE($AM$14,"/",$AN$14,"/",1))=TRUE,"施工完了",""))</f>
        <v/>
      </c>
      <c r="AX23" s="5">
        <f>NETWORKDAYS.INTL($E$6,AM25,"1111100")</f>
        <v>13246</v>
      </c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</row>
    <row r="24" spans="1:73" ht="14.25">
      <c r="A24" s="118"/>
      <c r="B24" s="161">
        <f t="shared" ref="B24" si="5">COUNTIF(F25:AJ25,"●")</f>
        <v>0</v>
      </c>
      <c r="C24" s="164"/>
      <c r="D24" s="150"/>
      <c r="E24" s="150"/>
      <c r="F24" s="77" t="str">
        <f t="shared" ref="F24:AI24" si="6">TEXT(DATE($A25,$A26,F$14),"aaa")</f>
        <v>日</v>
      </c>
      <c r="G24" s="78" t="str">
        <f t="shared" si="6"/>
        <v>月</v>
      </c>
      <c r="H24" s="78" t="str">
        <f t="shared" si="6"/>
        <v>火</v>
      </c>
      <c r="I24" s="78" t="str">
        <f t="shared" si="6"/>
        <v>水</v>
      </c>
      <c r="J24" s="78" t="str">
        <f t="shared" si="6"/>
        <v>木</v>
      </c>
      <c r="K24" s="78" t="str">
        <f t="shared" si="6"/>
        <v>金</v>
      </c>
      <c r="L24" s="78" t="str">
        <f t="shared" si="6"/>
        <v>土</v>
      </c>
      <c r="M24" s="78" t="str">
        <f t="shared" si="6"/>
        <v>日</v>
      </c>
      <c r="N24" s="78" t="str">
        <f t="shared" si="6"/>
        <v>月</v>
      </c>
      <c r="O24" s="79" t="str">
        <f t="shared" si="6"/>
        <v>火</v>
      </c>
      <c r="P24" s="78" t="str">
        <f t="shared" si="6"/>
        <v>水</v>
      </c>
      <c r="Q24" s="78" t="str">
        <f t="shared" si="6"/>
        <v>木</v>
      </c>
      <c r="R24" s="78" t="str">
        <f t="shared" si="6"/>
        <v>金</v>
      </c>
      <c r="S24" s="78" t="str">
        <f t="shared" si="6"/>
        <v>土</v>
      </c>
      <c r="T24" s="78" t="str">
        <f t="shared" si="6"/>
        <v>日</v>
      </c>
      <c r="U24" s="78" t="str">
        <f t="shared" si="6"/>
        <v>月</v>
      </c>
      <c r="V24" s="79" t="str">
        <f t="shared" si="6"/>
        <v>火</v>
      </c>
      <c r="W24" s="78" t="str">
        <f t="shared" si="6"/>
        <v>水</v>
      </c>
      <c r="X24" s="78" t="str">
        <f t="shared" si="6"/>
        <v>木</v>
      </c>
      <c r="Y24" s="78" t="str">
        <f t="shared" si="6"/>
        <v>金</v>
      </c>
      <c r="Z24" s="78" t="str">
        <f t="shared" si="6"/>
        <v>土</v>
      </c>
      <c r="AA24" s="78" t="str">
        <f t="shared" si="6"/>
        <v>日</v>
      </c>
      <c r="AB24" s="78" t="str">
        <f t="shared" si="6"/>
        <v>月</v>
      </c>
      <c r="AC24" s="78" t="str">
        <f t="shared" si="6"/>
        <v>火</v>
      </c>
      <c r="AD24" s="78" t="str">
        <f t="shared" si="6"/>
        <v>水</v>
      </c>
      <c r="AE24" s="78" t="str">
        <f t="shared" si="6"/>
        <v>木</v>
      </c>
      <c r="AF24" s="78" t="str">
        <f t="shared" si="6"/>
        <v>金</v>
      </c>
      <c r="AG24" s="78" t="str">
        <f t="shared" si="6"/>
        <v>土</v>
      </c>
      <c r="AH24" s="78" t="str">
        <f t="shared" si="6"/>
        <v>日</v>
      </c>
      <c r="AI24" s="78" t="str">
        <f t="shared" si="6"/>
        <v>月</v>
      </c>
      <c r="AJ24" s="81" t="str">
        <f>IF((AJ14-AN25)&gt;0,"",TEXT(DATE($A25,$A26,AJ$14),"aaa"))</f>
        <v/>
      </c>
      <c r="AK24" s="10"/>
      <c r="AL24" s="128"/>
      <c r="AM24" s="9"/>
      <c r="AN24" s="9"/>
      <c r="AQ24" s="14"/>
    </row>
    <row r="25" spans="1:73" ht="18" customHeight="1">
      <c r="A25" s="116">
        <f>IF(A23=12,A22+1,A22)</f>
        <v>2026</v>
      </c>
      <c r="B25" s="162"/>
      <c r="C25" s="165"/>
      <c r="D25" s="151"/>
      <c r="E25" s="151"/>
      <c r="F25" s="59"/>
      <c r="G25" s="60"/>
      <c r="H25" s="60"/>
      <c r="I25" s="60"/>
      <c r="J25" s="60"/>
      <c r="K25" s="60"/>
      <c r="L25" s="60"/>
      <c r="M25" s="60"/>
      <c r="N25" s="60"/>
      <c r="O25" s="61"/>
      <c r="P25" s="62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3"/>
      <c r="AC25" s="60"/>
      <c r="AD25" s="60"/>
      <c r="AE25" s="60"/>
      <c r="AF25" s="64"/>
      <c r="AG25" s="60"/>
      <c r="AH25" s="62"/>
      <c r="AI25" s="62"/>
      <c r="AJ25" s="121"/>
      <c r="AK25" s="12"/>
      <c r="AL25" s="127" t="str">
        <f>CONCATENATE(A25,"/",A26,"/",1)</f>
        <v>2026/11/1</v>
      </c>
      <c r="AM25" s="13">
        <f>EOMONTH(AL25,0)</f>
        <v>46356</v>
      </c>
      <c r="AN25" s="5">
        <f>DAY(EOMONTH(AL25,0))</f>
        <v>30</v>
      </c>
      <c r="AO25" s="5">
        <f>AN25-COUNTIF(F25:AJ25,"―")-COUNTIF(F25:AJ25,"×")</f>
        <v>30</v>
      </c>
      <c r="AP25" s="5">
        <f>COUNTIF(F25:AJ25,"―")</f>
        <v>0</v>
      </c>
      <c r="AQ25" s="14">
        <f>NETWORKDAYS.INTL(AL25,AM25,"1111100")</f>
        <v>9</v>
      </c>
    </row>
    <row r="26" spans="1:73" ht="45" customHeight="1">
      <c r="A26" s="117">
        <f>IF(A23=12,1,A23+1)</f>
        <v>11</v>
      </c>
      <c r="B26" s="163"/>
      <c r="C26" s="166"/>
      <c r="D26" s="152"/>
      <c r="E26" s="152"/>
      <c r="F26" s="41"/>
      <c r="G26" s="42"/>
      <c r="H26" s="42"/>
      <c r="I26" s="42"/>
      <c r="J26" s="42"/>
      <c r="K26" s="42"/>
      <c r="L26" s="42"/>
      <c r="M26" s="42"/>
      <c r="N26" s="42"/>
      <c r="O26" s="43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3"/>
      <c r="AG26" s="42"/>
      <c r="AH26" s="42"/>
      <c r="AI26" s="42"/>
      <c r="AJ26" s="44"/>
      <c r="AK26" s="12"/>
      <c r="AL26" s="127"/>
      <c r="AM26" s="13"/>
      <c r="AQ26" s="14"/>
      <c r="AV26" s="5" t="str">
        <f>IF(EXACT(AL28, CONCATENATE($AM$13,"/",$AN$13,"/",1))=TRUE,"施工開始",IF(EXACT(AL28, CONCATENATE($AM$14,"/",$AN$14,"/",1))=TRUE,"施工完了",""))</f>
        <v/>
      </c>
      <c r="AX26" s="5">
        <f>NETWORKDAYS.INTL($E$6,AM28,"1111100")</f>
        <v>13254</v>
      </c>
    </row>
    <row r="27" spans="1:73" ht="14.25">
      <c r="A27" s="118"/>
      <c r="B27" s="161">
        <f>COUNTIF(F28:AJ28,"●")</f>
        <v>0</v>
      </c>
      <c r="C27" s="164"/>
      <c r="D27" s="150"/>
      <c r="E27" s="150"/>
      <c r="F27" s="77" t="str">
        <f t="shared" ref="F27:AG27" si="7">TEXT(DATE($A28,$A29,F$14),"aaa")</f>
        <v>火</v>
      </c>
      <c r="G27" s="78" t="str">
        <f t="shared" si="7"/>
        <v>水</v>
      </c>
      <c r="H27" s="78" t="str">
        <f t="shared" si="7"/>
        <v>木</v>
      </c>
      <c r="I27" s="78" t="str">
        <f t="shared" si="7"/>
        <v>金</v>
      </c>
      <c r="J27" s="78" t="str">
        <f t="shared" si="7"/>
        <v>土</v>
      </c>
      <c r="K27" s="78" t="str">
        <f t="shared" si="7"/>
        <v>日</v>
      </c>
      <c r="L27" s="78" t="str">
        <f t="shared" si="7"/>
        <v>月</v>
      </c>
      <c r="M27" s="78" t="str">
        <f t="shared" si="7"/>
        <v>火</v>
      </c>
      <c r="N27" s="78" t="str">
        <f t="shared" si="7"/>
        <v>水</v>
      </c>
      <c r="O27" s="79" t="str">
        <f t="shared" si="7"/>
        <v>木</v>
      </c>
      <c r="P27" s="78" t="str">
        <f t="shared" si="7"/>
        <v>金</v>
      </c>
      <c r="Q27" s="78" t="str">
        <f t="shared" si="7"/>
        <v>土</v>
      </c>
      <c r="R27" s="78" t="str">
        <f t="shared" si="7"/>
        <v>日</v>
      </c>
      <c r="S27" s="78" t="str">
        <f t="shared" si="7"/>
        <v>月</v>
      </c>
      <c r="T27" s="78" t="str">
        <f t="shared" si="7"/>
        <v>火</v>
      </c>
      <c r="U27" s="78" t="str">
        <f t="shared" si="7"/>
        <v>水</v>
      </c>
      <c r="V27" s="79" t="str">
        <f t="shared" si="7"/>
        <v>木</v>
      </c>
      <c r="W27" s="78" t="str">
        <f t="shared" si="7"/>
        <v>金</v>
      </c>
      <c r="X27" s="78" t="str">
        <f t="shared" si="7"/>
        <v>土</v>
      </c>
      <c r="Y27" s="78" t="str">
        <f t="shared" si="7"/>
        <v>日</v>
      </c>
      <c r="Z27" s="78" t="str">
        <f t="shared" si="7"/>
        <v>月</v>
      </c>
      <c r="AA27" s="78" t="str">
        <f t="shared" si="7"/>
        <v>火</v>
      </c>
      <c r="AB27" s="78" t="str">
        <f t="shared" si="7"/>
        <v>水</v>
      </c>
      <c r="AC27" s="78" t="str">
        <f t="shared" si="7"/>
        <v>木</v>
      </c>
      <c r="AD27" s="78" t="str">
        <f t="shared" si="7"/>
        <v>金</v>
      </c>
      <c r="AE27" s="78" t="str">
        <f t="shared" si="7"/>
        <v>土</v>
      </c>
      <c r="AF27" s="78" t="str">
        <f t="shared" si="7"/>
        <v>日</v>
      </c>
      <c r="AG27" s="78" t="str">
        <f t="shared" si="7"/>
        <v>月</v>
      </c>
      <c r="AH27" s="78" t="str">
        <f>IF((AH14-AN28)&gt;0,"",TEXT(DATE($A28,$A29,AH$14),"aaa"))</f>
        <v>火</v>
      </c>
      <c r="AI27" s="78" t="str">
        <f>IF((AI14-AN28)&gt;0,"",TEXT(DATE($A28,$A29,AI$14),"aaa"))</f>
        <v>水</v>
      </c>
      <c r="AJ27" s="81" t="str">
        <f>IF((AJ14-AN28)&gt;0,"",TEXT(DATE($A28,$A29,AJ$14),"aaa"))</f>
        <v>木</v>
      </c>
      <c r="AK27" s="10"/>
      <c r="AL27" s="128"/>
      <c r="AM27" s="9"/>
      <c r="AN27" s="9"/>
      <c r="AQ27" s="14"/>
    </row>
    <row r="28" spans="1:73" ht="17.25" customHeight="1">
      <c r="A28" s="116">
        <f>IF(A26=12,A25+1,A25)</f>
        <v>2026</v>
      </c>
      <c r="B28" s="162"/>
      <c r="C28" s="165"/>
      <c r="D28" s="151"/>
      <c r="E28" s="151"/>
      <c r="F28" s="59"/>
      <c r="G28" s="60"/>
      <c r="H28" s="60"/>
      <c r="I28" s="60"/>
      <c r="J28" s="60"/>
      <c r="K28" s="60"/>
      <c r="L28" s="60"/>
      <c r="M28" s="60"/>
      <c r="N28" s="60"/>
      <c r="O28" s="61"/>
      <c r="P28" s="62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3"/>
      <c r="AC28" s="60"/>
      <c r="AD28" s="60"/>
      <c r="AE28" s="60"/>
      <c r="AF28" s="64"/>
      <c r="AG28" s="60"/>
      <c r="AH28" s="62"/>
      <c r="AI28" s="62"/>
      <c r="AJ28" s="66"/>
      <c r="AK28" s="12"/>
      <c r="AL28" s="127" t="str">
        <f>CONCATENATE(A28,"/",A29,"/",1)</f>
        <v>2026/12/1</v>
      </c>
      <c r="AM28" s="13">
        <f>EOMONTH(AL28,0)</f>
        <v>46387</v>
      </c>
      <c r="AN28" s="5">
        <f>DAY(EOMONTH(AL28,0))</f>
        <v>31</v>
      </c>
      <c r="AO28" s="5">
        <f>AN28-COUNTIF(F28:AJ28,"―")-COUNTIF(F28:AJ28,"×")</f>
        <v>31</v>
      </c>
      <c r="AP28" s="5">
        <f>COUNTIF(F28:AJ28,"―")</f>
        <v>0</v>
      </c>
      <c r="AQ28" s="14">
        <f>NETWORKDAYS.INTL(AL28,AM28,"1111100")</f>
        <v>8</v>
      </c>
    </row>
    <row r="29" spans="1:73" ht="45" customHeight="1">
      <c r="A29" s="117">
        <f>IF(A26=12,1,A26+1)</f>
        <v>12</v>
      </c>
      <c r="B29" s="163"/>
      <c r="C29" s="166"/>
      <c r="D29" s="152"/>
      <c r="E29" s="152"/>
      <c r="F29" s="41"/>
      <c r="G29" s="42"/>
      <c r="H29" s="42"/>
      <c r="I29" s="42"/>
      <c r="J29" s="42"/>
      <c r="K29" s="42"/>
      <c r="L29" s="42"/>
      <c r="M29" s="42"/>
      <c r="N29" s="42"/>
      <c r="O29" s="43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3"/>
      <c r="AG29" s="42"/>
      <c r="AH29" s="42"/>
      <c r="AI29" s="42"/>
      <c r="AJ29" s="44"/>
      <c r="AK29" s="12"/>
      <c r="AL29" s="127"/>
      <c r="AM29" s="13"/>
      <c r="AQ29" s="14"/>
      <c r="AV29" s="5" t="str">
        <f>IF(EXACT(AL31, CONCATENATE($AM$13,"/",$AN$13,"/",1))=TRUE,"施工開始",IF(EXACT(AL31, CONCATENATE($AM$14,"/",$AN$14,"/",1))=TRUE,"施工完了",""))</f>
        <v/>
      </c>
      <c r="AX29" s="5">
        <f>NETWORKDAYS.INTL($E$6,AM31,"1111100")</f>
        <v>13264</v>
      </c>
    </row>
    <row r="30" spans="1:73" ht="14.25">
      <c r="A30" s="118"/>
      <c r="B30" s="161">
        <f t="shared" ref="B30" si="8">COUNTIF(F31:AJ31,"●")</f>
        <v>0</v>
      </c>
      <c r="C30" s="164"/>
      <c r="D30" s="150"/>
      <c r="E30" s="150"/>
      <c r="F30" s="77" t="str">
        <f t="shared" ref="F30:AG30" si="9">TEXT(DATE($A31,$A32,F$14),"aaa")</f>
        <v>金</v>
      </c>
      <c r="G30" s="78" t="str">
        <f t="shared" si="9"/>
        <v>土</v>
      </c>
      <c r="H30" s="78" t="str">
        <f t="shared" si="9"/>
        <v>日</v>
      </c>
      <c r="I30" s="78" t="str">
        <f t="shared" si="9"/>
        <v>月</v>
      </c>
      <c r="J30" s="78" t="str">
        <f t="shared" si="9"/>
        <v>火</v>
      </c>
      <c r="K30" s="78" t="str">
        <f t="shared" si="9"/>
        <v>水</v>
      </c>
      <c r="L30" s="78" t="str">
        <f t="shared" si="9"/>
        <v>木</v>
      </c>
      <c r="M30" s="78" t="str">
        <f t="shared" si="9"/>
        <v>金</v>
      </c>
      <c r="N30" s="78" t="str">
        <f t="shared" si="9"/>
        <v>土</v>
      </c>
      <c r="O30" s="79" t="str">
        <f t="shared" si="9"/>
        <v>日</v>
      </c>
      <c r="P30" s="78" t="str">
        <f t="shared" si="9"/>
        <v>月</v>
      </c>
      <c r="Q30" s="78" t="str">
        <f t="shared" si="9"/>
        <v>火</v>
      </c>
      <c r="R30" s="78" t="str">
        <f t="shared" si="9"/>
        <v>水</v>
      </c>
      <c r="S30" s="78" t="str">
        <f t="shared" si="9"/>
        <v>木</v>
      </c>
      <c r="T30" s="78" t="str">
        <f t="shared" si="9"/>
        <v>金</v>
      </c>
      <c r="U30" s="78" t="str">
        <f t="shared" si="9"/>
        <v>土</v>
      </c>
      <c r="V30" s="79" t="str">
        <f t="shared" si="9"/>
        <v>日</v>
      </c>
      <c r="W30" s="78" t="str">
        <f t="shared" si="9"/>
        <v>月</v>
      </c>
      <c r="X30" s="78" t="str">
        <f t="shared" si="9"/>
        <v>火</v>
      </c>
      <c r="Y30" s="78" t="str">
        <f t="shared" si="9"/>
        <v>水</v>
      </c>
      <c r="Z30" s="78" t="str">
        <f t="shared" si="9"/>
        <v>木</v>
      </c>
      <c r="AA30" s="78" t="str">
        <f t="shared" si="9"/>
        <v>金</v>
      </c>
      <c r="AB30" s="78" t="str">
        <f t="shared" si="9"/>
        <v>土</v>
      </c>
      <c r="AC30" s="78" t="str">
        <f t="shared" si="9"/>
        <v>日</v>
      </c>
      <c r="AD30" s="78" t="str">
        <f t="shared" si="9"/>
        <v>月</v>
      </c>
      <c r="AE30" s="78" t="str">
        <f t="shared" si="9"/>
        <v>火</v>
      </c>
      <c r="AF30" s="78" t="str">
        <f t="shared" si="9"/>
        <v>水</v>
      </c>
      <c r="AG30" s="78" t="str">
        <f t="shared" si="9"/>
        <v>木</v>
      </c>
      <c r="AH30" s="78" t="str">
        <f>IF((AH14-AN31)&gt;0,"",TEXT(DATE($A31,$A32,AH$14),"aaa"))</f>
        <v>金</v>
      </c>
      <c r="AI30" s="78" t="str">
        <f>IF((AI14-AN31)&gt;0,"",TEXT(DATE($A31,$A32,AI$14),"aaa"))</f>
        <v>土</v>
      </c>
      <c r="AJ30" s="81" t="str">
        <f>IF((AJ14-AN31)&gt;0,"",TEXT(DATE($A31,$A32,AJ$14),"aaa"))</f>
        <v>日</v>
      </c>
      <c r="AK30" s="10"/>
      <c r="AL30" s="128"/>
      <c r="AM30" s="9"/>
      <c r="AN30" s="9"/>
      <c r="AQ30" s="14"/>
    </row>
    <row r="31" spans="1:73" ht="18" customHeight="1">
      <c r="A31" s="116">
        <f>IF(A29=12,A28+1,A28)</f>
        <v>2027</v>
      </c>
      <c r="B31" s="162"/>
      <c r="C31" s="165"/>
      <c r="D31" s="151"/>
      <c r="E31" s="151"/>
      <c r="F31" s="59"/>
      <c r="G31" s="60"/>
      <c r="H31" s="60"/>
      <c r="I31" s="60"/>
      <c r="J31" s="60"/>
      <c r="K31" s="60"/>
      <c r="L31" s="60"/>
      <c r="M31" s="60"/>
      <c r="N31" s="60"/>
      <c r="O31" s="61"/>
      <c r="P31" s="62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3"/>
      <c r="AC31" s="60"/>
      <c r="AD31" s="60"/>
      <c r="AE31" s="60"/>
      <c r="AF31" s="64"/>
      <c r="AG31" s="60"/>
      <c r="AH31" s="62"/>
      <c r="AI31" s="62"/>
      <c r="AJ31" s="66"/>
      <c r="AK31" s="12"/>
      <c r="AL31" s="127" t="str">
        <f>CONCATENATE(A31,"/",A32,"/",1)</f>
        <v>2027/1/1</v>
      </c>
      <c r="AM31" s="13">
        <f>EOMONTH(AL31,0)</f>
        <v>46418</v>
      </c>
      <c r="AN31" s="5">
        <f>DAY(EOMONTH(AL31,0))</f>
        <v>31</v>
      </c>
      <c r="AO31" s="5">
        <f>AN31-COUNTIF(F31:AJ31,"―")-COUNTIF(F31:AJ31,"×")</f>
        <v>31</v>
      </c>
      <c r="AP31" s="5">
        <f>COUNTIF(F31:AJ31,"―")</f>
        <v>0</v>
      </c>
      <c r="AQ31" s="14">
        <f>NETWORKDAYS.INTL(AL31,AM31,"1111100")</f>
        <v>10</v>
      </c>
    </row>
    <row r="32" spans="1:73" ht="45" customHeight="1">
      <c r="A32" s="117">
        <f>IF(A29=12,1,A29+1)</f>
        <v>1</v>
      </c>
      <c r="B32" s="163"/>
      <c r="C32" s="166"/>
      <c r="D32" s="152"/>
      <c r="E32" s="152"/>
      <c r="F32" s="41"/>
      <c r="G32" s="42"/>
      <c r="H32" s="42"/>
      <c r="I32" s="42"/>
      <c r="J32" s="42"/>
      <c r="K32" s="42"/>
      <c r="L32" s="42"/>
      <c r="M32" s="42"/>
      <c r="N32" s="42"/>
      <c r="O32" s="43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3"/>
      <c r="AG32" s="42"/>
      <c r="AH32" s="42"/>
      <c r="AI32" s="42"/>
      <c r="AJ32" s="44"/>
      <c r="AK32" s="12"/>
      <c r="AL32" s="127"/>
      <c r="AM32" s="13"/>
      <c r="AQ32" s="14"/>
      <c r="AV32" s="5" t="str">
        <f>IF(EXACT(AL34, CONCATENATE($AM$13,"/",$AN$13,"/",1))=TRUE,"施工開始",IF(EXACT(AL34, CONCATENATE($AM$14,"/",$AN$14,"/",1))=TRUE,"施工完了",""))</f>
        <v/>
      </c>
      <c r="AX32" s="5">
        <f>NETWORKDAYS.INTL($E$6,AM34,"1111100")</f>
        <v>13272</v>
      </c>
    </row>
    <row r="33" spans="1:61" ht="14.25">
      <c r="A33" s="118"/>
      <c r="B33" s="161">
        <f t="shared" ref="B33" si="10">COUNTIF(F34:AJ34,"●")</f>
        <v>0</v>
      </c>
      <c r="C33" s="164"/>
      <c r="D33" s="150"/>
      <c r="E33" s="150"/>
      <c r="F33" s="77" t="str">
        <f t="shared" ref="F33:AG33" si="11">TEXT(DATE($A34,$A35,F$14),"aaa")</f>
        <v>月</v>
      </c>
      <c r="G33" s="78" t="str">
        <f t="shared" si="11"/>
        <v>火</v>
      </c>
      <c r="H33" s="78" t="str">
        <f t="shared" si="11"/>
        <v>水</v>
      </c>
      <c r="I33" s="78" t="str">
        <f t="shared" si="11"/>
        <v>木</v>
      </c>
      <c r="J33" s="78" t="str">
        <f t="shared" si="11"/>
        <v>金</v>
      </c>
      <c r="K33" s="78" t="str">
        <f t="shared" si="11"/>
        <v>土</v>
      </c>
      <c r="L33" s="78" t="str">
        <f t="shared" si="11"/>
        <v>日</v>
      </c>
      <c r="M33" s="78" t="str">
        <f t="shared" si="11"/>
        <v>月</v>
      </c>
      <c r="N33" s="78" t="str">
        <f t="shared" si="11"/>
        <v>火</v>
      </c>
      <c r="O33" s="79" t="str">
        <f t="shared" si="11"/>
        <v>水</v>
      </c>
      <c r="P33" s="78" t="str">
        <f t="shared" si="11"/>
        <v>木</v>
      </c>
      <c r="Q33" s="78" t="str">
        <f t="shared" si="11"/>
        <v>金</v>
      </c>
      <c r="R33" s="78" t="str">
        <f t="shared" si="11"/>
        <v>土</v>
      </c>
      <c r="S33" s="78" t="str">
        <f t="shared" si="11"/>
        <v>日</v>
      </c>
      <c r="T33" s="78" t="str">
        <f t="shared" si="11"/>
        <v>月</v>
      </c>
      <c r="U33" s="78" t="str">
        <f t="shared" si="11"/>
        <v>火</v>
      </c>
      <c r="V33" s="79" t="str">
        <f t="shared" si="11"/>
        <v>水</v>
      </c>
      <c r="W33" s="78" t="str">
        <f t="shared" si="11"/>
        <v>木</v>
      </c>
      <c r="X33" s="78" t="str">
        <f t="shared" si="11"/>
        <v>金</v>
      </c>
      <c r="Y33" s="78" t="str">
        <f t="shared" si="11"/>
        <v>土</v>
      </c>
      <c r="Z33" s="78" t="str">
        <f t="shared" si="11"/>
        <v>日</v>
      </c>
      <c r="AA33" s="78" t="str">
        <f t="shared" si="11"/>
        <v>月</v>
      </c>
      <c r="AB33" s="78" t="str">
        <f t="shared" si="11"/>
        <v>火</v>
      </c>
      <c r="AC33" s="78" t="str">
        <f t="shared" si="11"/>
        <v>水</v>
      </c>
      <c r="AD33" s="78" t="str">
        <f t="shared" si="11"/>
        <v>木</v>
      </c>
      <c r="AE33" s="78" t="str">
        <f t="shared" si="11"/>
        <v>金</v>
      </c>
      <c r="AF33" s="78" t="str">
        <f t="shared" si="11"/>
        <v>土</v>
      </c>
      <c r="AG33" s="78" t="str">
        <f t="shared" si="11"/>
        <v>日</v>
      </c>
      <c r="AH33" s="78" t="str">
        <f>IF((AH14-AN34)&gt;0,"",TEXT(DATE($A34,$A35,AH$14),"aaa"))</f>
        <v/>
      </c>
      <c r="AI33" s="78" t="str">
        <f>IF((AI14-AN34)&gt;0,"",TEXT(DATE($A34,$A35,AI$14),"aaa"))</f>
        <v/>
      </c>
      <c r="AJ33" s="81" t="str">
        <f>IF((AJ14-AN34)&gt;0,"",TEXT(DATE($A34,$A35,AJ$14),"aaa"))</f>
        <v/>
      </c>
      <c r="AK33" s="10"/>
      <c r="AL33" s="128"/>
      <c r="AM33" s="9"/>
      <c r="AN33" s="9"/>
      <c r="AQ33" s="14"/>
    </row>
    <row r="34" spans="1:61" ht="18" customHeight="1">
      <c r="A34" s="116">
        <f>IF(A32=12,A31+1,A31)</f>
        <v>2027</v>
      </c>
      <c r="B34" s="162"/>
      <c r="C34" s="165"/>
      <c r="D34" s="151"/>
      <c r="E34" s="151"/>
      <c r="F34" s="59"/>
      <c r="G34" s="60"/>
      <c r="H34" s="60"/>
      <c r="I34" s="60"/>
      <c r="J34" s="60"/>
      <c r="K34" s="60"/>
      <c r="L34" s="60"/>
      <c r="M34" s="60"/>
      <c r="N34" s="60"/>
      <c r="O34" s="61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2"/>
      <c r="AJ34" s="67"/>
      <c r="AK34" s="12"/>
      <c r="AL34" s="127" t="str">
        <f>CONCATENATE(A34,"/",A35,"/",1)</f>
        <v>2027/2/1</v>
      </c>
      <c r="AM34" s="13">
        <f>EOMONTH(AL34,0)</f>
        <v>46446</v>
      </c>
      <c r="AN34" s="5">
        <f>DAY(EOMONTH(AL34,0))</f>
        <v>28</v>
      </c>
      <c r="AO34" s="5">
        <f>AN34-COUNTIF(F34:AJ34,"―")-COUNTIF(F34:AJ34,"×")</f>
        <v>28</v>
      </c>
      <c r="AP34" s="5">
        <f>COUNTIF(F34:AJ34,"―")</f>
        <v>0</v>
      </c>
      <c r="AQ34" s="14">
        <f>NETWORKDAYS.INTL(AL34,AM34,"1111100")</f>
        <v>8</v>
      </c>
    </row>
    <row r="35" spans="1:61" ht="45" customHeight="1">
      <c r="A35" s="117">
        <f>IF(A32=12,1,A32+1)</f>
        <v>2</v>
      </c>
      <c r="B35" s="163"/>
      <c r="C35" s="166"/>
      <c r="D35" s="152"/>
      <c r="E35" s="152"/>
      <c r="F35" s="46"/>
      <c r="G35" s="47"/>
      <c r="H35" s="47"/>
      <c r="I35" s="47"/>
      <c r="J35" s="47"/>
      <c r="K35" s="47"/>
      <c r="L35" s="47"/>
      <c r="M35" s="47"/>
      <c r="N35" s="47"/>
      <c r="O35" s="48"/>
      <c r="P35" s="47"/>
      <c r="Q35" s="42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9"/>
      <c r="AK35" s="12"/>
      <c r="AL35" s="127"/>
      <c r="AM35" s="13"/>
      <c r="AQ35" s="14"/>
      <c r="AV35" s="5" t="str">
        <f>IF(EXACT(AL37, CONCATENATE($AM$13,"/",$AN$13,"/",1))=TRUE,"施工開始",IF(EXACT(AL37, CONCATENATE($AM$14,"/",$AN$14,"/",1))=TRUE,"施工完了",""))</f>
        <v/>
      </c>
      <c r="AX35" s="5">
        <f>NETWORKDAYS.INTL($E$6,AM37,"1111100")</f>
        <v>13280</v>
      </c>
    </row>
    <row r="36" spans="1:61" ht="14.25">
      <c r="A36" s="118"/>
      <c r="B36" s="161">
        <f t="shared" ref="B36" si="12">COUNTIF(F37:AJ37,"●")</f>
        <v>0</v>
      </c>
      <c r="C36" s="164"/>
      <c r="D36" s="150"/>
      <c r="E36" s="150"/>
      <c r="F36" s="77" t="str">
        <f t="shared" ref="F36:AG36" si="13">TEXT(DATE($A37,$A38,F$14),"aaa")</f>
        <v>月</v>
      </c>
      <c r="G36" s="78" t="str">
        <f t="shared" si="13"/>
        <v>火</v>
      </c>
      <c r="H36" s="78" t="str">
        <f t="shared" si="13"/>
        <v>水</v>
      </c>
      <c r="I36" s="78" t="str">
        <f t="shared" si="13"/>
        <v>木</v>
      </c>
      <c r="J36" s="78" t="str">
        <f t="shared" si="13"/>
        <v>金</v>
      </c>
      <c r="K36" s="78" t="str">
        <f t="shared" si="13"/>
        <v>土</v>
      </c>
      <c r="L36" s="78" t="str">
        <f t="shared" si="13"/>
        <v>日</v>
      </c>
      <c r="M36" s="78" t="str">
        <f t="shared" si="13"/>
        <v>月</v>
      </c>
      <c r="N36" s="78" t="str">
        <f t="shared" si="13"/>
        <v>火</v>
      </c>
      <c r="O36" s="79" t="str">
        <f t="shared" si="13"/>
        <v>水</v>
      </c>
      <c r="P36" s="78" t="str">
        <f t="shared" si="13"/>
        <v>木</v>
      </c>
      <c r="Q36" s="78" t="str">
        <f t="shared" si="13"/>
        <v>金</v>
      </c>
      <c r="R36" s="78" t="str">
        <f t="shared" si="13"/>
        <v>土</v>
      </c>
      <c r="S36" s="78" t="str">
        <f t="shared" si="13"/>
        <v>日</v>
      </c>
      <c r="T36" s="78" t="str">
        <f t="shared" si="13"/>
        <v>月</v>
      </c>
      <c r="U36" s="78" t="str">
        <f t="shared" si="13"/>
        <v>火</v>
      </c>
      <c r="V36" s="79" t="str">
        <f t="shared" si="13"/>
        <v>水</v>
      </c>
      <c r="W36" s="78" t="str">
        <f t="shared" si="13"/>
        <v>木</v>
      </c>
      <c r="X36" s="78" t="str">
        <f t="shared" si="13"/>
        <v>金</v>
      </c>
      <c r="Y36" s="78" t="str">
        <f t="shared" si="13"/>
        <v>土</v>
      </c>
      <c r="Z36" s="78" t="str">
        <f t="shared" si="13"/>
        <v>日</v>
      </c>
      <c r="AA36" s="78" t="str">
        <f t="shared" si="13"/>
        <v>月</v>
      </c>
      <c r="AB36" s="78" t="str">
        <f t="shared" si="13"/>
        <v>火</v>
      </c>
      <c r="AC36" s="78" t="str">
        <f t="shared" si="13"/>
        <v>水</v>
      </c>
      <c r="AD36" s="78" t="str">
        <f t="shared" si="13"/>
        <v>木</v>
      </c>
      <c r="AE36" s="78" t="str">
        <f t="shared" si="13"/>
        <v>金</v>
      </c>
      <c r="AF36" s="78" t="str">
        <f t="shared" si="13"/>
        <v>土</v>
      </c>
      <c r="AG36" s="78" t="str">
        <f t="shared" si="13"/>
        <v>日</v>
      </c>
      <c r="AH36" s="78" t="str">
        <f>IF((AH14-AN37)&gt;0,"",TEXT(DATE($A37,$A38,AH$14),"aaa"))</f>
        <v>月</v>
      </c>
      <c r="AI36" s="78" t="str">
        <f>IF((AI14-AN37)&gt;0,"",TEXT(DATE($A37,$A38,AI$14),"aaa"))</f>
        <v>火</v>
      </c>
      <c r="AJ36" s="81" t="str">
        <f>IF((AJ14-AN37)&gt;0,"",TEXT(DATE($A37,$A38,AJ$14),"aaa"))</f>
        <v>水</v>
      </c>
      <c r="AK36" s="10"/>
      <c r="AL36" s="128"/>
      <c r="AM36" s="9"/>
      <c r="AN36" s="9"/>
      <c r="AQ36" s="14"/>
    </row>
    <row r="37" spans="1:61" ht="18" customHeight="1">
      <c r="A37" s="116">
        <f>IF(A35=12,A34+1,A34)</f>
        <v>2027</v>
      </c>
      <c r="B37" s="162"/>
      <c r="C37" s="165"/>
      <c r="D37" s="151"/>
      <c r="E37" s="151"/>
      <c r="F37" s="59"/>
      <c r="G37" s="60"/>
      <c r="H37" s="60"/>
      <c r="I37" s="60"/>
      <c r="J37" s="60"/>
      <c r="K37" s="60"/>
      <c r="L37" s="60"/>
      <c r="M37" s="60"/>
      <c r="N37" s="60"/>
      <c r="O37" s="61"/>
      <c r="P37" s="62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3"/>
      <c r="AC37" s="60"/>
      <c r="AD37" s="60"/>
      <c r="AE37" s="60"/>
      <c r="AF37" s="60"/>
      <c r="AG37" s="60"/>
      <c r="AH37" s="60"/>
      <c r="AI37" s="62"/>
      <c r="AJ37" s="66"/>
      <c r="AK37" s="12"/>
      <c r="AL37" s="127" t="str">
        <f>CONCATENATE(A37,"/",A38,"/",1)</f>
        <v>2027/3/1</v>
      </c>
      <c r="AM37" s="13">
        <f>EOMONTH(AL37,0)</f>
        <v>46477</v>
      </c>
      <c r="AN37" s="5">
        <f>DAY(EOMONTH(AL37,0))</f>
        <v>31</v>
      </c>
      <c r="AO37" s="5">
        <f>AN37-COUNTIF(F37:AJ37,"―")-COUNTIF(F37:AJ37,"×")</f>
        <v>31</v>
      </c>
      <c r="AP37" s="5">
        <f>COUNTIF(F37:AJ37,"―")</f>
        <v>0</v>
      </c>
      <c r="AQ37" s="14">
        <f>NETWORKDAYS.INTL(AL37,AM37,"1111100")</f>
        <v>8</v>
      </c>
    </row>
    <row r="38" spans="1:61" ht="45" customHeight="1">
      <c r="A38" s="117">
        <f>IF(A35=12,1,A35+1)</f>
        <v>3</v>
      </c>
      <c r="B38" s="163"/>
      <c r="C38" s="166"/>
      <c r="D38" s="152"/>
      <c r="E38" s="152"/>
      <c r="F38" s="41"/>
      <c r="G38" s="42"/>
      <c r="H38" s="42"/>
      <c r="I38" s="42"/>
      <c r="J38" s="42"/>
      <c r="K38" s="42"/>
      <c r="L38" s="42"/>
      <c r="M38" s="42"/>
      <c r="N38" s="42"/>
      <c r="O38" s="43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3"/>
      <c r="AG38" s="42"/>
      <c r="AH38" s="42"/>
      <c r="AI38" s="42"/>
      <c r="AJ38" s="44"/>
      <c r="AK38" s="12"/>
      <c r="AL38" s="127"/>
      <c r="AM38" s="13"/>
      <c r="AQ38" s="14"/>
      <c r="AV38" s="5" t="str">
        <f>IF(EXACT(AL40, CONCATENATE($AM$13,"/",$AN$13,"/",1))=TRUE,"施工開始",IF(EXACT(AL40, CONCATENATE($AM$14,"/",$AN$14,"/",1))=TRUE,"施工完了",""))</f>
        <v/>
      </c>
      <c r="AX38" s="5">
        <f>NETWORKDAYS.INTL($E$6,AM40,"1111100")</f>
        <v>13288</v>
      </c>
    </row>
    <row r="39" spans="1:61" ht="14.25">
      <c r="A39" s="118"/>
      <c r="B39" s="161">
        <f t="shared" ref="B39" si="14">COUNTIF(F40:AJ40,"●")</f>
        <v>0</v>
      </c>
      <c r="C39" s="164"/>
      <c r="D39" s="150"/>
      <c r="E39" s="150"/>
      <c r="F39" s="77" t="str">
        <f t="shared" ref="F39:AG39" si="15">TEXT(DATE($A40,$A41,F$14),"aaa")</f>
        <v>木</v>
      </c>
      <c r="G39" s="78" t="str">
        <f t="shared" si="15"/>
        <v>金</v>
      </c>
      <c r="H39" s="78" t="str">
        <f t="shared" si="15"/>
        <v>土</v>
      </c>
      <c r="I39" s="78" t="str">
        <f t="shared" si="15"/>
        <v>日</v>
      </c>
      <c r="J39" s="78" t="str">
        <f t="shared" si="15"/>
        <v>月</v>
      </c>
      <c r="K39" s="78" t="str">
        <f t="shared" si="15"/>
        <v>火</v>
      </c>
      <c r="L39" s="78" t="str">
        <f t="shared" si="15"/>
        <v>水</v>
      </c>
      <c r="M39" s="78" t="str">
        <f t="shared" si="15"/>
        <v>木</v>
      </c>
      <c r="N39" s="78" t="str">
        <f t="shared" si="15"/>
        <v>金</v>
      </c>
      <c r="O39" s="79" t="str">
        <f t="shared" si="15"/>
        <v>土</v>
      </c>
      <c r="P39" s="78" t="str">
        <f t="shared" si="15"/>
        <v>日</v>
      </c>
      <c r="Q39" s="78" t="str">
        <f t="shared" si="15"/>
        <v>月</v>
      </c>
      <c r="R39" s="78" t="str">
        <f t="shared" si="15"/>
        <v>火</v>
      </c>
      <c r="S39" s="78" t="str">
        <f t="shared" si="15"/>
        <v>水</v>
      </c>
      <c r="T39" s="78" t="str">
        <f t="shared" si="15"/>
        <v>木</v>
      </c>
      <c r="U39" s="78" t="str">
        <f t="shared" si="15"/>
        <v>金</v>
      </c>
      <c r="V39" s="79" t="str">
        <f t="shared" si="15"/>
        <v>土</v>
      </c>
      <c r="W39" s="78" t="str">
        <f t="shared" si="15"/>
        <v>日</v>
      </c>
      <c r="X39" s="78" t="str">
        <f t="shared" si="15"/>
        <v>月</v>
      </c>
      <c r="Y39" s="78" t="str">
        <f t="shared" si="15"/>
        <v>火</v>
      </c>
      <c r="Z39" s="78" t="str">
        <f t="shared" si="15"/>
        <v>水</v>
      </c>
      <c r="AA39" s="78" t="str">
        <f t="shared" si="15"/>
        <v>木</v>
      </c>
      <c r="AB39" s="78" t="str">
        <f t="shared" si="15"/>
        <v>金</v>
      </c>
      <c r="AC39" s="78" t="str">
        <f t="shared" si="15"/>
        <v>土</v>
      </c>
      <c r="AD39" s="78" t="str">
        <f t="shared" si="15"/>
        <v>日</v>
      </c>
      <c r="AE39" s="78" t="str">
        <f t="shared" si="15"/>
        <v>月</v>
      </c>
      <c r="AF39" s="78" t="str">
        <f t="shared" si="15"/>
        <v>火</v>
      </c>
      <c r="AG39" s="78" t="str">
        <f t="shared" si="15"/>
        <v>水</v>
      </c>
      <c r="AH39" s="78" t="str">
        <f>IF((AH14-AN40)&gt;0,"",TEXT(DATE($A40,$A41,AH$14),"aaa"))</f>
        <v>木</v>
      </c>
      <c r="AI39" s="78" t="str">
        <f>IF((AI14-AN40)&gt;0,"",TEXT(DATE($A40,$A41,AI$14),"aaa"))</f>
        <v>金</v>
      </c>
      <c r="AJ39" s="81" t="str">
        <f>IF((AJ14-AN40)&gt;0,"",TEXT(DATE($A40,$A41,AJ$14),"aaa"))</f>
        <v/>
      </c>
      <c r="AK39" s="10"/>
      <c r="AL39" s="128"/>
      <c r="AM39" s="9"/>
      <c r="AN39" s="9"/>
      <c r="AQ39" s="14"/>
    </row>
    <row r="40" spans="1:61" ht="18" customHeight="1">
      <c r="A40" s="116">
        <f>IF(A38=12,A37+1,A37)</f>
        <v>2027</v>
      </c>
      <c r="B40" s="162"/>
      <c r="C40" s="165"/>
      <c r="D40" s="151"/>
      <c r="E40" s="151"/>
      <c r="F40" s="59"/>
      <c r="G40" s="60"/>
      <c r="H40" s="60"/>
      <c r="I40" s="60"/>
      <c r="J40" s="60"/>
      <c r="K40" s="60"/>
      <c r="L40" s="60"/>
      <c r="M40" s="60"/>
      <c r="N40" s="60"/>
      <c r="O40" s="61"/>
      <c r="P40" s="62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3"/>
      <c r="AC40" s="60"/>
      <c r="AD40" s="60"/>
      <c r="AE40" s="60"/>
      <c r="AF40" s="64"/>
      <c r="AG40" s="60"/>
      <c r="AH40" s="60"/>
      <c r="AI40" s="60"/>
      <c r="AJ40" s="67"/>
      <c r="AK40" s="12"/>
      <c r="AL40" s="127" t="str">
        <f>CONCATENATE(A40,"/",A41,"/",1)</f>
        <v>2027/4/1</v>
      </c>
      <c r="AM40" s="13">
        <f>EOMONTH(AL40,0)</f>
        <v>46507</v>
      </c>
      <c r="AN40" s="5">
        <f>DAY(EOMONTH(AL40,0))</f>
        <v>30</v>
      </c>
      <c r="AO40" s="5">
        <f>AN40-COUNTIF(F40:AJ40,"―")-COUNTIF(F40:AJ40,"×")</f>
        <v>30</v>
      </c>
      <c r="AP40" s="5">
        <f>COUNTIF(F40:AJ40,"―")</f>
        <v>0</v>
      </c>
      <c r="AQ40" s="14">
        <f>NETWORKDAYS.INTL(AL40,AM40,"1111100")</f>
        <v>8</v>
      </c>
    </row>
    <row r="41" spans="1:61" ht="45" customHeight="1">
      <c r="A41" s="117">
        <f>IF(A38=12,1,A38+1)</f>
        <v>4</v>
      </c>
      <c r="B41" s="163"/>
      <c r="C41" s="166"/>
      <c r="D41" s="152"/>
      <c r="E41" s="152"/>
      <c r="F41" s="41"/>
      <c r="G41" s="42"/>
      <c r="H41" s="42"/>
      <c r="I41" s="42"/>
      <c r="J41" s="42"/>
      <c r="K41" s="42"/>
      <c r="L41" s="42"/>
      <c r="M41" s="42"/>
      <c r="N41" s="42"/>
      <c r="O41" s="43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3"/>
      <c r="AG41" s="42"/>
      <c r="AH41" s="42"/>
      <c r="AI41" s="42"/>
      <c r="AJ41" s="44"/>
      <c r="AK41" s="12"/>
      <c r="AL41" s="127"/>
      <c r="AM41" s="13"/>
      <c r="AQ41" s="14"/>
      <c r="AV41" s="5" t="str">
        <f>IF(EXACT(AL43, CONCATENATE($AM$13,"/",$AN$13,"/",1))=TRUE,"施工開始",IF(EXACT(AL43, CONCATENATE($AM$14,"/",$AN$14,"/",1))=TRUE,"施工完了",""))</f>
        <v/>
      </c>
      <c r="AX41" s="5">
        <f>NETWORKDAYS.INTL($E$6,AM43,"1111100")</f>
        <v>13298</v>
      </c>
    </row>
    <row r="42" spans="1:61" ht="14.25">
      <c r="A42" s="118"/>
      <c r="B42" s="161">
        <f t="shared" ref="B42" si="16">COUNTIF(F43:AJ43,"●")</f>
        <v>0</v>
      </c>
      <c r="C42" s="164"/>
      <c r="D42" s="150"/>
      <c r="E42" s="150"/>
      <c r="F42" s="77" t="str">
        <f t="shared" ref="F42:AG42" si="17">TEXT(DATE($A43,$A44,F$14),"aaa")</f>
        <v>土</v>
      </c>
      <c r="G42" s="78" t="str">
        <f t="shared" si="17"/>
        <v>日</v>
      </c>
      <c r="H42" s="78" t="str">
        <f t="shared" si="17"/>
        <v>月</v>
      </c>
      <c r="I42" s="78" t="str">
        <f t="shared" si="17"/>
        <v>火</v>
      </c>
      <c r="J42" s="78" t="str">
        <f t="shared" si="17"/>
        <v>水</v>
      </c>
      <c r="K42" s="78" t="str">
        <f t="shared" si="17"/>
        <v>木</v>
      </c>
      <c r="L42" s="78" t="str">
        <f t="shared" si="17"/>
        <v>金</v>
      </c>
      <c r="M42" s="78" t="str">
        <f t="shared" si="17"/>
        <v>土</v>
      </c>
      <c r="N42" s="78" t="str">
        <f t="shared" si="17"/>
        <v>日</v>
      </c>
      <c r="O42" s="79" t="str">
        <f t="shared" si="17"/>
        <v>月</v>
      </c>
      <c r="P42" s="78" t="str">
        <f t="shared" si="17"/>
        <v>火</v>
      </c>
      <c r="Q42" s="78" t="str">
        <f t="shared" si="17"/>
        <v>水</v>
      </c>
      <c r="R42" s="78" t="str">
        <f t="shared" si="17"/>
        <v>木</v>
      </c>
      <c r="S42" s="78" t="str">
        <f t="shared" si="17"/>
        <v>金</v>
      </c>
      <c r="T42" s="78" t="str">
        <f t="shared" si="17"/>
        <v>土</v>
      </c>
      <c r="U42" s="78" t="str">
        <f t="shared" si="17"/>
        <v>日</v>
      </c>
      <c r="V42" s="79" t="str">
        <f t="shared" si="17"/>
        <v>月</v>
      </c>
      <c r="W42" s="78" t="str">
        <f t="shared" si="17"/>
        <v>火</v>
      </c>
      <c r="X42" s="78" t="str">
        <f t="shared" si="17"/>
        <v>水</v>
      </c>
      <c r="Y42" s="78" t="str">
        <f t="shared" si="17"/>
        <v>木</v>
      </c>
      <c r="Z42" s="78" t="str">
        <f t="shared" si="17"/>
        <v>金</v>
      </c>
      <c r="AA42" s="78" t="str">
        <f t="shared" si="17"/>
        <v>土</v>
      </c>
      <c r="AB42" s="78" t="str">
        <f t="shared" si="17"/>
        <v>日</v>
      </c>
      <c r="AC42" s="78" t="str">
        <f t="shared" si="17"/>
        <v>月</v>
      </c>
      <c r="AD42" s="78" t="str">
        <f t="shared" si="17"/>
        <v>火</v>
      </c>
      <c r="AE42" s="78" t="str">
        <f t="shared" si="17"/>
        <v>水</v>
      </c>
      <c r="AF42" s="78" t="str">
        <f t="shared" si="17"/>
        <v>木</v>
      </c>
      <c r="AG42" s="78" t="str">
        <f t="shared" si="17"/>
        <v>金</v>
      </c>
      <c r="AH42" s="78" t="str">
        <f>IF((AH14-AN43)&gt;0,"",TEXT(DATE($A43,$A44,AH$14),"aaa"))</f>
        <v>土</v>
      </c>
      <c r="AI42" s="78" t="str">
        <f>IF((AI14-AN43)&gt;0,"",TEXT(DATE($A43,$A44,AI$14),"aaa"))</f>
        <v>日</v>
      </c>
      <c r="AJ42" s="81" t="str">
        <f>IF((AJ14-AN43)&gt;0,"",TEXT(DATE($A43,$A44,AJ$14),"aaa"))</f>
        <v>月</v>
      </c>
      <c r="AK42" s="10"/>
      <c r="AL42" s="128"/>
      <c r="AM42" s="9"/>
      <c r="AN42" s="9"/>
      <c r="AQ42" s="14"/>
    </row>
    <row r="43" spans="1:61" ht="18" customHeight="1">
      <c r="A43" s="116">
        <f>IF(A41=12,A40+1,A40)</f>
        <v>2027</v>
      </c>
      <c r="B43" s="162"/>
      <c r="C43" s="165"/>
      <c r="D43" s="151"/>
      <c r="E43" s="151"/>
      <c r="F43" s="59"/>
      <c r="G43" s="60"/>
      <c r="H43" s="60"/>
      <c r="I43" s="60"/>
      <c r="J43" s="60"/>
      <c r="K43" s="60"/>
      <c r="L43" s="60"/>
      <c r="M43" s="60"/>
      <c r="N43" s="60"/>
      <c r="O43" s="61"/>
      <c r="P43" s="62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3"/>
      <c r="AC43" s="60"/>
      <c r="AD43" s="60"/>
      <c r="AE43" s="60"/>
      <c r="AF43" s="64"/>
      <c r="AG43" s="60"/>
      <c r="AH43" s="60"/>
      <c r="AI43" s="60"/>
      <c r="AJ43" s="67"/>
      <c r="AK43" s="12"/>
      <c r="AL43" s="127" t="str">
        <f>CONCATENATE(A43,"/",A44,"/",1)</f>
        <v>2027/5/1</v>
      </c>
      <c r="AM43" s="13">
        <f>EOMONTH(AL43,0)</f>
        <v>46538</v>
      </c>
      <c r="AN43" s="5">
        <f>DAY(EOMONTH(AL43,0))</f>
        <v>31</v>
      </c>
      <c r="AO43" s="5">
        <f>AN43-COUNTIF(F43:AJ43,"―")-COUNTIF(F43:AJ43,"×")</f>
        <v>31</v>
      </c>
      <c r="AP43" s="5">
        <f>COUNTIF(F43:AJ43,"―")</f>
        <v>0</v>
      </c>
      <c r="AQ43" s="14">
        <f>NETWORKDAYS.INTL(AL43,AM43,"1111100")</f>
        <v>10</v>
      </c>
    </row>
    <row r="44" spans="1:61" ht="45" customHeight="1">
      <c r="A44" s="117">
        <f>IF(A41=12,1,A41+1)</f>
        <v>5</v>
      </c>
      <c r="B44" s="163"/>
      <c r="C44" s="166"/>
      <c r="D44" s="152"/>
      <c r="E44" s="152"/>
      <c r="F44" s="41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3"/>
      <c r="AG44" s="42"/>
      <c r="AH44" s="42"/>
      <c r="AI44" s="42"/>
      <c r="AJ44" s="44"/>
      <c r="AK44" s="12"/>
      <c r="AL44" s="127"/>
      <c r="AM44" s="13"/>
      <c r="AQ44" s="14"/>
      <c r="AV44" s="5" t="str">
        <f>IF(EXACT(AL46, CONCATENATE($AM$13,"/",$AN$13,"/",1))=TRUE,"施工開始",IF(EXACT(AL46, CONCATENATE($AM$14,"/",$AN$14,"/",1))=TRUE,"施工完了",""))</f>
        <v/>
      </c>
      <c r="AX44" s="5">
        <f>NETWORKDAYS.INTL($E$6,AM46,"1111100")</f>
        <v>13306</v>
      </c>
    </row>
    <row r="45" spans="1:61" ht="14.25">
      <c r="A45" s="118"/>
      <c r="B45" s="161">
        <f t="shared" ref="B45" si="18">COUNTIF(F46:AJ46,"●")</f>
        <v>0</v>
      </c>
      <c r="C45" s="164"/>
      <c r="D45" s="150"/>
      <c r="E45" s="150"/>
      <c r="F45" s="77" t="str">
        <f t="shared" ref="F45:Z45" si="19">TEXT(DATE($A46,$A47,F$14),"aaa")</f>
        <v>火</v>
      </c>
      <c r="G45" s="78" t="str">
        <f t="shared" si="19"/>
        <v>水</v>
      </c>
      <c r="H45" s="78" t="str">
        <f t="shared" si="19"/>
        <v>木</v>
      </c>
      <c r="I45" s="78" t="str">
        <f t="shared" si="19"/>
        <v>金</v>
      </c>
      <c r="J45" s="78" t="str">
        <f t="shared" si="19"/>
        <v>土</v>
      </c>
      <c r="K45" s="78" t="str">
        <f t="shared" si="19"/>
        <v>日</v>
      </c>
      <c r="L45" s="78" t="str">
        <f t="shared" si="19"/>
        <v>月</v>
      </c>
      <c r="M45" s="78" t="str">
        <f t="shared" si="19"/>
        <v>火</v>
      </c>
      <c r="N45" s="78" t="str">
        <f t="shared" si="19"/>
        <v>水</v>
      </c>
      <c r="O45" s="79" t="str">
        <f t="shared" si="19"/>
        <v>木</v>
      </c>
      <c r="P45" s="78" t="str">
        <f t="shared" si="19"/>
        <v>金</v>
      </c>
      <c r="Q45" s="78" t="str">
        <f t="shared" si="19"/>
        <v>土</v>
      </c>
      <c r="R45" s="78" t="str">
        <f t="shared" si="19"/>
        <v>日</v>
      </c>
      <c r="S45" s="78" t="str">
        <f t="shared" si="19"/>
        <v>月</v>
      </c>
      <c r="T45" s="78" t="str">
        <f t="shared" si="19"/>
        <v>火</v>
      </c>
      <c r="U45" s="78" t="str">
        <f t="shared" si="19"/>
        <v>水</v>
      </c>
      <c r="V45" s="79" t="str">
        <f t="shared" si="19"/>
        <v>木</v>
      </c>
      <c r="W45" s="78" t="str">
        <f t="shared" si="19"/>
        <v>金</v>
      </c>
      <c r="X45" s="78" t="str">
        <f t="shared" si="19"/>
        <v>土</v>
      </c>
      <c r="Y45" s="78" t="str">
        <f t="shared" si="19"/>
        <v>日</v>
      </c>
      <c r="Z45" s="78" t="str">
        <f t="shared" si="19"/>
        <v>月</v>
      </c>
      <c r="AA45" s="78" t="s">
        <v>34</v>
      </c>
      <c r="AB45" s="78" t="str">
        <f t="shared" ref="AB45:AG45" si="20">TEXT(DATE($A46,$A47,AB$14),"aaa")</f>
        <v>水</v>
      </c>
      <c r="AC45" s="78" t="str">
        <f t="shared" si="20"/>
        <v>木</v>
      </c>
      <c r="AD45" s="78" t="str">
        <f t="shared" si="20"/>
        <v>金</v>
      </c>
      <c r="AE45" s="78" t="str">
        <f t="shared" si="20"/>
        <v>土</v>
      </c>
      <c r="AF45" s="78" t="str">
        <f t="shared" si="20"/>
        <v>日</v>
      </c>
      <c r="AG45" s="78" t="str">
        <f t="shared" si="20"/>
        <v>月</v>
      </c>
      <c r="AH45" s="78" t="str">
        <f>IF((AH14-AN46)&gt;0,"",TEXT(DATE($A46,$A47,AH$14),"aaa"))</f>
        <v>火</v>
      </c>
      <c r="AI45" s="78" t="str">
        <f>IF((AI14-AN46)&gt;0,"",TEXT(DATE($A46,$A47,AI$14),"aaa"))</f>
        <v>水</v>
      </c>
      <c r="AJ45" s="81" t="str">
        <f>IF((AJ14-AN46)&gt;0,"",TEXT(DATE($A46,$A47,AJ$14),"aaa"))</f>
        <v/>
      </c>
      <c r="AK45" s="10"/>
      <c r="AL45" s="128"/>
      <c r="AM45" s="9"/>
      <c r="AN45" s="9"/>
      <c r="AQ45" s="14"/>
    </row>
    <row r="46" spans="1:61" ht="18" customHeight="1">
      <c r="A46" s="116">
        <f>IF(A44=12,A43+1,A43)</f>
        <v>2027</v>
      </c>
      <c r="B46" s="162"/>
      <c r="C46" s="165"/>
      <c r="D46" s="151"/>
      <c r="E46" s="151"/>
      <c r="F46" s="59"/>
      <c r="G46" s="60"/>
      <c r="H46" s="60"/>
      <c r="I46" s="60"/>
      <c r="J46" s="60"/>
      <c r="K46" s="60"/>
      <c r="L46" s="60"/>
      <c r="M46" s="60"/>
      <c r="N46" s="60"/>
      <c r="O46" s="61"/>
      <c r="P46" s="62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3"/>
      <c r="AC46" s="60"/>
      <c r="AD46" s="60"/>
      <c r="AE46" s="60"/>
      <c r="AF46" s="64"/>
      <c r="AG46" s="60"/>
      <c r="AH46" s="62"/>
      <c r="AI46" s="62"/>
      <c r="AJ46" s="66"/>
      <c r="AK46" s="12"/>
      <c r="AL46" s="127" t="str">
        <f>CONCATENATE(A46,"/",A47,"/",1)</f>
        <v>2027/6/1</v>
      </c>
      <c r="AM46" s="13">
        <f>EOMONTH(AL46,0)</f>
        <v>46568</v>
      </c>
      <c r="AN46" s="5">
        <f>DAY(EOMONTH(AL46,0))</f>
        <v>30</v>
      </c>
      <c r="AO46" s="5">
        <f>AN46-COUNTIF(F46:AJ46,"―")-COUNTIF(F46:AJ46,"×")</f>
        <v>30</v>
      </c>
      <c r="AP46" s="5">
        <f>COUNTIF(F46:AJ46,"―")</f>
        <v>0</v>
      </c>
      <c r="AQ46" s="14">
        <f>NETWORKDAYS.INTL(AL46,AM46,"1111100")</f>
        <v>8</v>
      </c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</row>
    <row r="47" spans="1:61" ht="45" customHeight="1">
      <c r="A47" s="117">
        <f>IF(A44=12,1,A44+1)</f>
        <v>6</v>
      </c>
      <c r="B47" s="163"/>
      <c r="C47" s="166"/>
      <c r="D47" s="152"/>
      <c r="E47" s="152"/>
      <c r="F47" s="41"/>
      <c r="G47" s="42"/>
      <c r="H47" s="42"/>
      <c r="I47" s="42"/>
      <c r="J47" s="42"/>
      <c r="K47" s="42"/>
      <c r="L47" s="42"/>
      <c r="M47" s="42"/>
      <c r="N47" s="42"/>
      <c r="O47" s="43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3"/>
      <c r="AG47" s="42"/>
      <c r="AH47" s="42"/>
      <c r="AI47" s="42"/>
      <c r="AJ47" s="44"/>
      <c r="AK47" s="12"/>
      <c r="AL47" s="127"/>
      <c r="AM47" s="13"/>
      <c r="AQ47" s="14"/>
      <c r="AV47" s="5" t="str">
        <f>IF(EXACT(AL49, CONCATENATE($AM$13,"/",$AN$13,"/",1))=TRUE,"施工開始",IF(EXACT(AL49, CONCATENATE($AM$14,"/",$AN$14,"/",1))=TRUE,"施工完了",""))</f>
        <v/>
      </c>
    </row>
    <row r="48" spans="1:61" s="18" customFormat="1" ht="14.25">
      <c r="A48" s="118"/>
      <c r="B48" s="161">
        <f t="shared" ref="B48" si="21">COUNTIF(F49:AJ49,"●")</f>
        <v>0</v>
      </c>
      <c r="C48" s="164"/>
      <c r="D48" s="150"/>
      <c r="E48" s="150"/>
      <c r="F48" s="77" t="str">
        <f t="shared" ref="F48:AG48" si="22">TEXT(DATE($A49,$A50,F$14),"aaa")</f>
        <v>木</v>
      </c>
      <c r="G48" s="78" t="str">
        <f t="shared" si="22"/>
        <v>金</v>
      </c>
      <c r="H48" s="78" t="str">
        <f t="shared" si="22"/>
        <v>土</v>
      </c>
      <c r="I48" s="94" t="str">
        <f t="shared" si="22"/>
        <v>日</v>
      </c>
      <c r="J48" s="78" t="str">
        <f t="shared" si="22"/>
        <v>月</v>
      </c>
      <c r="K48" s="78" t="str">
        <f t="shared" si="22"/>
        <v>火</v>
      </c>
      <c r="L48" s="78" t="str">
        <f t="shared" si="22"/>
        <v>水</v>
      </c>
      <c r="M48" s="78" t="str">
        <f t="shared" si="22"/>
        <v>木</v>
      </c>
      <c r="N48" s="78" t="str">
        <f t="shared" si="22"/>
        <v>金</v>
      </c>
      <c r="O48" s="79" t="str">
        <f t="shared" si="22"/>
        <v>土</v>
      </c>
      <c r="P48" s="78" t="str">
        <f t="shared" si="22"/>
        <v>日</v>
      </c>
      <c r="Q48" s="78" t="str">
        <f t="shared" si="22"/>
        <v>月</v>
      </c>
      <c r="R48" s="78" t="str">
        <f t="shared" si="22"/>
        <v>火</v>
      </c>
      <c r="S48" s="78" t="str">
        <f t="shared" si="22"/>
        <v>水</v>
      </c>
      <c r="T48" s="78" t="str">
        <f t="shared" si="22"/>
        <v>木</v>
      </c>
      <c r="U48" s="78" t="str">
        <f t="shared" si="22"/>
        <v>金</v>
      </c>
      <c r="V48" s="79" t="str">
        <f t="shared" si="22"/>
        <v>土</v>
      </c>
      <c r="W48" s="78" t="str">
        <f t="shared" si="22"/>
        <v>日</v>
      </c>
      <c r="X48" s="78" t="str">
        <f t="shared" si="22"/>
        <v>月</v>
      </c>
      <c r="Y48" s="78" t="str">
        <f t="shared" si="22"/>
        <v>火</v>
      </c>
      <c r="Z48" s="78" t="str">
        <f t="shared" si="22"/>
        <v>水</v>
      </c>
      <c r="AA48" s="78" t="str">
        <f t="shared" si="22"/>
        <v>木</v>
      </c>
      <c r="AB48" s="78" t="str">
        <f t="shared" si="22"/>
        <v>金</v>
      </c>
      <c r="AC48" s="78" t="str">
        <f t="shared" si="22"/>
        <v>土</v>
      </c>
      <c r="AD48" s="78" t="str">
        <f t="shared" si="22"/>
        <v>日</v>
      </c>
      <c r="AE48" s="78" t="str">
        <f t="shared" si="22"/>
        <v>月</v>
      </c>
      <c r="AF48" s="78" t="str">
        <f t="shared" si="22"/>
        <v>火</v>
      </c>
      <c r="AG48" s="78" t="str">
        <f t="shared" si="22"/>
        <v>水</v>
      </c>
      <c r="AH48" s="78" t="str">
        <f>IF((AH14-AN49)&gt;0,"",TEXT(DATE($A49,$A50,AH$14),"aaa"))</f>
        <v>木</v>
      </c>
      <c r="AI48" s="78" t="str">
        <f>IF((AI14-AN49)&gt;0,"",TEXT(DATE($A49,$A50,AI$14),"aaa"))</f>
        <v>金</v>
      </c>
      <c r="AJ48" s="81" t="str">
        <f>IF((AJ14-AN49)&gt;0,"",TEXT(DATE($A49,$A50,AJ$14),"aaa"))</f>
        <v>土</v>
      </c>
      <c r="AK48" s="16"/>
      <c r="AL48" s="129"/>
      <c r="AM48" s="17"/>
      <c r="AN48" s="17"/>
      <c r="AQ48" s="19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</row>
    <row r="49" spans="1:48" ht="18" customHeight="1">
      <c r="A49" s="116">
        <f>IF(A47=12,A46+1,A46)</f>
        <v>2027</v>
      </c>
      <c r="B49" s="162"/>
      <c r="C49" s="165"/>
      <c r="D49" s="151"/>
      <c r="E49" s="151"/>
      <c r="F49" s="59"/>
      <c r="G49" s="64"/>
      <c r="H49" s="60"/>
      <c r="I49" s="63"/>
      <c r="J49" s="60"/>
      <c r="K49" s="60"/>
      <c r="L49" s="60"/>
      <c r="M49" s="60"/>
      <c r="N49" s="60"/>
      <c r="O49" s="61"/>
      <c r="P49" s="62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3"/>
      <c r="AC49" s="60"/>
      <c r="AD49" s="60"/>
      <c r="AE49" s="60"/>
      <c r="AF49" s="64"/>
      <c r="AG49" s="60"/>
      <c r="AH49" s="60"/>
      <c r="AI49" s="60"/>
      <c r="AJ49" s="67"/>
      <c r="AK49" s="111"/>
      <c r="AL49" s="130" t="str">
        <f>CONCATENATE(A49,"/",A50,"/",1)</f>
        <v>2027/7/1</v>
      </c>
      <c r="AM49" s="112">
        <f>EOMONTH(AL49,0)</f>
        <v>46599</v>
      </c>
      <c r="AN49" s="7">
        <f>DAY(EOMONTH(AL49,0))</f>
        <v>31</v>
      </c>
      <c r="AO49" s="7">
        <f>AN49-COUNTIF(F49:AJ49,"―")-COUNTIF(F49:AJ49,"×")</f>
        <v>31</v>
      </c>
      <c r="AP49" s="5">
        <f>COUNTIF(F49:AJ49,"―")</f>
        <v>0</v>
      </c>
      <c r="AQ49" s="14">
        <f>NETWORKDAYS.INTL(AL49,AM49,"1111100")</f>
        <v>9</v>
      </c>
      <c r="AR49" s="7"/>
      <c r="AS49" s="7"/>
      <c r="AT49" s="7"/>
      <c r="AV49" s="5" t="e">
        <f>NETWORKDAYS.INTL(AL49,#REF!,"1111100")</f>
        <v>#REF!</v>
      </c>
    </row>
    <row r="50" spans="1:48" ht="45" customHeight="1" thickBot="1">
      <c r="A50" s="117">
        <f>IF(A47=12,1,A47+1)</f>
        <v>7</v>
      </c>
      <c r="B50" s="163"/>
      <c r="C50" s="166"/>
      <c r="D50" s="151"/>
      <c r="E50" s="168"/>
      <c r="F50" s="110"/>
      <c r="G50" s="92"/>
      <c r="H50" s="52"/>
      <c r="I50" s="95"/>
      <c r="J50" s="52"/>
      <c r="K50" s="52"/>
      <c r="L50" s="52"/>
      <c r="M50" s="52"/>
      <c r="N50" s="52"/>
      <c r="O50" s="9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92"/>
      <c r="AG50" s="52"/>
      <c r="AH50" s="52"/>
      <c r="AI50" s="52"/>
      <c r="AJ50" s="53"/>
      <c r="AK50" s="111"/>
      <c r="AL50" s="112"/>
      <c r="AM50" s="112"/>
      <c r="AN50" s="7"/>
      <c r="AO50" s="7"/>
      <c r="AP50" s="7"/>
      <c r="AQ50" s="113"/>
      <c r="AR50" s="7"/>
      <c r="AS50" s="7"/>
      <c r="AT50" s="7"/>
    </row>
    <row r="51" spans="1:48" ht="34.15" customHeight="1" thickTop="1" thickBot="1">
      <c r="A51" s="96" t="s">
        <v>63</v>
      </c>
      <c r="B51" s="97"/>
      <c r="C51" s="98"/>
      <c r="D51" s="54" t="str">
        <f>IF((12-COUNTA(D15:D50))=0,"達成","未達成")</f>
        <v>未達成</v>
      </c>
      <c r="E51" s="55" t="str">
        <f>IF((12-COUNTA(E15:E50))=0,"達成","未達成")</f>
        <v>未達成</v>
      </c>
      <c r="F51" s="56"/>
      <c r="G51" s="56"/>
      <c r="H51" s="106"/>
      <c r="I51" s="106"/>
      <c r="J51" s="56"/>
      <c r="K51" s="56"/>
      <c r="L51" s="56"/>
      <c r="M51" s="56"/>
      <c r="N51" s="56"/>
      <c r="O51" s="167"/>
      <c r="P51" s="167"/>
      <c r="Q51" s="167"/>
      <c r="R51" s="167"/>
      <c r="S51" s="167"/>
      <c r="T51" s="167"/>
      <c r="U51" s="2"/>
      <c r="V51" s="22"/>
      <c r="W51" s="2"/>
      <c r="X51" s="2"/>
      <c r="Y51" s="2"/>
      <c r="Z51" s="107"/>
      <c r="AA51" s="107"/>
      <c r="AB51" s="107"/>
      <c r="AC51" s="107"/>
      <c r="AD51" s="107"/>
      <c r="AE51" s="107"/>
      <c r="AF51" s="108"/>
      <c r="AG51" s="108"/>
      <c r="AH51" s="108"/>
      <c r="AI51" s="108"/>
      <c r="AJ51" s="109"/>
      <c r="AK51" s="114"/>
      <c r="AL51" s="7"/>
      <c r="AM51" s="7"/>
      <c r="AN51" s="7"/>
      <c r="AO51" s="7"/>
      <c r="AP51" s="7"/>
      <c r="AQ51" s="7"/>
      <c r="AR51" s="7"/>
      <c r="AS51" s="7"/>
      <c r="AT51" s="7"/>
    </row>
    <row r="52" spans="1:48" ht="14.25">
      <c r="A52" s="85" t="s">
        <v>31</v>
      </c>
      <c r="B52" s="86"/>
      <c r="C52" s="85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48" ht="14.25">
      <c r="A53" s="85" t="s">
        <v>36</v>
      </c>
      <c r="B53" s="85"/>
      <c r="C53" s="85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48" ht="14.25">
      <c r="A54" s="87" t="s">
        <v>64</v>
      </c>
      <c r="B54" s="88"/>
      <c r="C54" s="88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7"/>
      <c r="S54" s="7"/>
      <c r="T54" s="7"/>
      <c r="U54" s="7"/>
      <c r="V54" s="7"/>
    </row>
    <row r="55" spans="1:48" ht="14.25">
      <c r="A55" s="87" t="s">
        <v>80</v>
      </c>
      <c r="B55" s="88"/>
      <c r="C55" s="88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7"/>
      <c r="S55" s="7"/>
      <c r="T55" s="7"/>
      <c r="U55" s="7"/>
      <c r="V55" s="7"/>
    </row>
    <row r="56" spans="1:48" ht="14.25">
      <c r="A56" s="87" t="s">
        <v>81</v>
      </c>
      <c r="B56" s="88"/>
      <c r="C56" s="88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7"/>
      <c r="V56" s="7"/>
    </row>
    <row r="57" spans="1:48" ht="14.25">
      <c r="A57" s="88" t="s">
        <v>32</v>
      </c>
      <c r="B57" s="88"/>
      <c r="C57" s="88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7"/>
      <c r="V57" s="7"/>
    </row>
    <row r="58" spans="1:48" ht="14.25">
      <c r="A58" s="87" t="s">
        <v>46</v>
      </c>
      <c r="B58" s="88"/>
      <c r="C58" s="88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7"/>
      <c r="V58" s="7"/>
    </row>
    <row r="59" spans="1:48" ht="14.25">
      <c r="A59" s="87" t="s">
        <v>80</v>
      </c>
      <c r="B59" s="88"/>
      <c r="C59" s="88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7"/>
      <c r="V59" s="7"/>
    </row>
    <row r="60" spans="1:48" ht="14.25">
      <c r="A60" s="87" t="s">
        <v>82</v>
      </c>
      <c r="B60" s="85"/>
      <c r="C60" s="85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31"/>
      <c r="S60" s="31"/>
      <c r="T60" s="31"/>
      <c r="U60" s="7"/>
      <c r="V60" s="7"/>
    </row>
    <row r="61" spans="1:48" ht="14.25">
      <c r="A61" s="88" t="s">
        <v>45</v>
      </c>
      <c r="B61" s="88"/>
      <c r="C61" s="88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</row>
    <row r="62" spans="1:48" ht="14.25">
      <c r="A62" s="89" t="s">
        <v>61</v>
      </c>
      <c r="B62" s="90"/>
      <c r="C62" s="90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7"/>
      <c r="S62" s="7"/>
      <c r="T62" s="7"/>
      <c r="U62" s="7"/>
      <c r="V62" s="7"/>
    </row>
    <row r="63" spans="1:48" ht="14.25">
      <c r="A63" s="89" t="s">
        <v>62</v>
      </c>
      <c r="B63" s="90"/>
      <c r="C63" s="90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7"/>
      <c r="S63" s="7"/>
      <c r="T63" s="7"/>
      <c r="U63" s="7"/>
      <c r="V63" s="7"/>
    </row>
    <row r="65" spans="10:10">
      <c r="J65" s="9" t="s">
        <v>3</v>
      </c>
    </row>
    <row r="66" spans="10:10">
      <c r="J66" s="9" t="s">
        <v>15</v>
      </c>
    </row>
    <row r="67" spans="10:10">
      <c r="J67" s="9" t="s">
        <v>9</v>
      </c>
    </row>
    <row r="68" spans="10:10">
      <c r="J68" s="9" t="s">
        <v>13</v>
      </c>
    </row>
  </sheetData>
  <mergeCells count="79">
    <mergeCell ref="O51:T51"/>
    <mergeCell ref="B42:B44"/>
    <mergeCell ref="C42:C44"/>
    <mergeCell ref="D42:D44"/>
    <mergeCell ref="E42:E44"/>
    <mergeCell ref="B45:B47"/>
    <mergeCell ref="C45:C47"/>
    <mergeCell ref="D45:D47"/>
    <mergeCell ref="E45:E47"/>
    <mergeCell ref="B48:B50"/>
    <mergeCell ref="C48:C50"/>
    <mergeCell ref="D48:D50"/>
    <mergeCell ref="E48:E50"/>
    <mergeCell ref="B36:B38"/>
    <mergeCell ref="C36:C38"/>
    <mergeCell ref="D36:D38"/>
    <mergeCell ref="E36:E38"/>
    <mergeCell ref="B39:B41"/>
    <mergeCell ref="C39:C41"/>
    <mergeCell ref="D39:D41"/>
    <mergeCell ref="E39:E41"/>
    <mergeCell ref="B30:B32"/>
    <mergeCell ref="C30:C32"/>
    <mergeCell ref="D30:D32"/>
    <mergeCell ref="E30:E32"/>
    <mergeCell ref="B33:B35"/>
    <mergeCell ref="C33:C35"/>
    <mergeCell ref="D33:D35"/>
    <mergeCell ref="E33:E35"/>
    <mergeCell ref="B24:B26"/>
    <mergeCell ref="C24:C26"/>
    <mergeCell ref="D24:D26"/>
    <mergeCell ref="E24:E26"/>
    <mergeCell ref="B27:B29"/>
    <mergeCell ref="C27:C29"/>
    <mergeCell ref="D27:D29"/>
    <mergeCell ref="E27:E29"/>
    <mergeCell ref="B18:B20"/>
    <mergeCell ref="C18:C20"/>
    <mergeCell ref="D18:D20"/>
    <mergeCell ref="E18:E20"/>
    <mergeCell ref="B21:B23"/>
    <mergeCell ref="C21:C23"/>
    <mergeCell ref="D21:D23"/>
    <mergeCell ref="E21:E23"/>
    <mergeCell ref="A7:D7"/>
    <mergeCell ref="E15:E17"/>
    <mergeCell ref="E9:H9"/>
    <mergeCell ref="A12:A14"/>
    <mergeCell ref="B12:B14"/>
    <mergeCell ref="C12:C14"/>
    <mergeCell ref="D12:D14"/>
    <mergeCell ref="E12:E14"/>
    <mergeCell ref="A9:D9"/>
    <mergeCell ref="A10:D10"/>
    <mergeCell ref="B15:B17"/>
    <mergeCell ref="C15:C17"/>
    <mergeCell ref="D15:D17"/>
    <mergeCell ref="J9:M9"/>
    <mergeCell ref="N9:O9"/>
    <mergeCell ref="E10:H10"/>
    <mergeCell ref="J10:M10"/>
    <mergeCell ref="N10:O10"/>
    <mergeCell ref="A3:D3"/>
    <mergeCell ref="E3:O3"/>
    <mergeCell ref="N6:O7"/>
    <mergeCell ref="E8:H8"/>
    <mergeCell ref="J8:M8"/>
    <mergeCell ref="N8:O8"/>
    <mergeCell ref="E6:K6"/>
    <mergeCell ref="E7:K7"/>
    <mergeCell ref="A8:D8"/>
    <mergeCell ref="E5:H5"/>
    <mergeCell ref="J5:M5"/>
    <mergeCell ref="L6:M7"/>
    <mergeCell ref="E4:O4"/>
    <mergeCell ref="A4:D4"/>
    <mergeCell ref="A5:D5"/>
    <mergeCell ref="A6:D6"/>
  </mergeCells>
  <phoneticPr fontId="1"/>
  <conditionalFormatting sqref="F15:AJ15 F18:AJ19 F21:AJ21 F24:AJ24 F27:AJ27 F30:AJ30 F33:AJ33 F36:AJ36 F39:AJ39 F42:AJ42 F45:AJ45 F48:AJ48">
    <cfRule type="expression" dxfId="13" priority="5">
      <formula>OR(F15="土",F15="日")</formula>
    </cfRule>
  </conditionalFormatting>
  <conditionalFormatting sqref="F16:AJ16 F19:AJ19 F22:AJ22 F25:AJ25 F28:AJ28 F31:AJ31 F34:AJ34 F37:AJ37 F40:AJ40 F43:AJ43 F46:AJ46 F49:AJ49">
    <cfRule type="expression" dxfId="12" priority="4">
      <formula>OR(F15="土",F15="日")</formula>
    </cfRule>
  </conditionalFormatting>
  <conditionalFormatting sqref="AH15:AJ15 AH18:AJ18 AH21:AJ21 AH24:AJ24 AH27:AJ27 AH30:AJ30 AH33:AJ33 AH36:AJ36 AH39:AJ39 AH42:AJ42 AH45:AJ45 AH48:AJ48">
    <cfRule type="expression" dxfId="11" priority="1">
      <formula>AH15=""</formula>
    </cfRule>
  </conditionalFormatting>
  <conditionalFormatting sqref="AJ22">
    <cfRule type="expression" dxfId="10" priority="13">
      <formula>(AJ21-AN23)&gt;0</formula>
    </cfRule>
    <cfRule type="expression" dxfId="9" priority="14">
      <formula>OR(AJ22="土",AJ22="日")</formula>
    </cfRule>
  </conditionalFormatting>
  <conditionalFormatting sqref="AK34:AK35">
    <cfRule type="expression" dxfId="8" priority="20">
      <formula>OR(AK33="土",AK33="日")</formula>
    </cfRule>
  </conditionalFormatting>
  <conditionalFormatting sqref="AK40:AK41">
    <cfRule type="expression" dxfId="7" priority="21">
      <formula>OR(AK39="土",AK39="日")</formula>
    </cfRule>
  </conditionalFormatting>
  <conditionalFormatting sqref="AK43:AK44">
    <cfRule type="expression" dxfId="6" priority="22">
      <formula>OR(AK42="土",AK42="日")</formula>
    </cfRule>
  </conditionalFormatting>
  <conditionalFormatting sqref="AK45 AK48">
    <cfRule type="expression" dxfId="5" priority="12">
      <formula>OR(G45="土",G45="日")</formula>
    </cfRule>
    <cfRule type="expression" dxfId="4" priority="26">
      <formula>OR(AK45="土",AK45="日")</formula>
    </cfRule>
  </conditionalFormatting>
  <conditionalFormatting sqref="AK46:AK47">
    <cfRule type="expression" dxfId="3" priority="24">
      <formula>OR(AK45="土",AK45="日")</formula>
    </cfRule>
  </conditionalFormatting>
  <conditionalFormatting sqref="AK49:AK50">
    <cfRule type="expression" dxfId="2" priority="23">
      <formula>OR(AK48="土",AK48="日")</formula>
    </cfRule>
  </conditionalFormatting>
  <dataValidations disablePrompts="1" count="2">
    <dataValidation type="list" allowBlank="1" showInputMessage="1" showErrorMessage="1" sqref="AK49:AK50 F22:AI22 F19:AJ19 AK46:AK47 AK43:AK44 AK40:AK41 AK37:AK38 AK34:AK35 AK31:AK32 AK28:AK29 AK25:AK26 F46:AJ46 F49:AJ49 F25:AJ25 F28:AJ28 F31:AJ31 F34:AJ34 F37:AJ37 F40:AJ40 F43:AJ43 AK16:AK17 AK19:AK20 AK22:AK23 F16:AJ16" xr:uid="{90E0BBB1-4250-40DE-95EF-62D39640BEE4}">
      <formula1>$J$65:$J$68</formula1>
    </dataValidation>
    <dataValidation type="list" allowBlank="1" showInputMessage="1" showErrorMessage="1" sqref="D15:E15 D45:E45 D48:E48 D39:E39 D36:E36 D33:E33 D30:E30 D27:E27 D18:E18 D42:E42 D24:E24 D21:E21" xr:uid="{AD5877A8-CBEA-4DC4-8952-5028461138FB}">
      <formula1>"■,―"</formula1>
    </dataValidation>
  </dataValidations>
  <printOptions horizontalCentered="1"/>
  <pageMargins left="0.39370078740157483" right="0.19685039370078741" top="0.78740157480314965" bottom="0.27559055118110237" header="0" footer="0"/>
  <pageSetup paperSize="9" scale="57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60A3C-D93A-463D-B4CB-8E9B1B0A6D8F}">
  <dimension ref="A1:BU66"/>
  <sheetViews>
    <sheetView showGridLines="0" view="pageBreakPreview" topLeftCell="A43" zoomScale="115" zoomScaleNormal="115" zoomScaleSheetLayoutView="115" workbookViewId="0">
      <selection activeCell="S10" sqref="S10"/>
    </sheetView>
  </sheetViews>
  <sheetFormatPr defaultColWidth="9" defaultRowHeight="13.5"/>
  <cols>
    <col min="1" max="1" width="7.375" style="5" customWidth="1"/>
    <col min="2" max="2" width="3.25" style="5" customWidth="1"/>
    <col min="3" max="3" width="3.125" style="5" customWidth="1"/>
    <col min="4" max="4" width="5.25" style="5" customWidth="1"/>
    <col min="5" max="5" width="4.875" style="5" customWidth="1"/>
    <col min="6" max="36" width="4.125" style="5" customWidth="1"/>
    <col min="37" max="37" width="6.5" style="5" customWidth="1"/>
    <col min="38" max="38" width="7.75" style="5" customWidth="1"/>
    <col min="39" max="39" width="10.5" style="5" bestFit="1" customWidth="1"/>
    <col min="40" max="40" width="12.375" style="5" customWidth="1"/>
    <col min="41" max="41" width="9.875" style="5" customWidth="1"/>
    <col min="42" max="42" width="14.25" style="5" customWidth="1"/>
    <col min="43" max="43" width="10.5" style="5" customWidth="1"/>
    <col min="44" max="44" width="11.625" style="5" bestFit="1" customWidth="1"/>
    <col min="45" max="45" width="7.375" style="5" customWidth="1"/>
    <col min="46" max="46" width="6.75" style="5" bestFit="1" customWidth="1"/>
    <col min="47" max="47" width="6.25" style="5" customWidth="1"/>
    <col min="48" max="48" width="4.375" style="5" customWidth="1"/>
    <col min="49" max="49" width="8.125" style="5" bestFit="1" customWidth="1"/>
    <col min="50" max="50" width="3.875" style="5" customWidth="1"/>
    <col min="51" max="51" width="6.75" style="5" bestFit="1" customWidth="1"/>
    <col min="52" max="52" width="6" style="5" bestFit="1" customWidth="1"/>
    <col min="53" max="57" width="4.375" style="5" bestFit="1" customWidth="1"/>
    <col min="58" max="58" width="4.375" style="5" customWidth="1"/>
    <col min="59" max="60" width="10.5" style="5" bestFit="1" customWidth="1"/>
    <col min="61" max="61" width="6.375" style="5" customWidth="1"/>
    <col min="62" max="62" width="4.25" style="5" customWidth="1"/>
    <col min="63" max="71" width="7.5" style="5" bestFit="1" customWidth="1"/>
    <col min="72" max="92" width="8.25" style="5" bestFit="1" customWidth="1"/>
    <col min="93" max="93" width="7.5" style="5" bestFit="1" customWidth="1"/>
    <col min="94" max="110" width="4.25" style="5" customWidth="1"/>
    <col min="111" max="16384" width="9" style="5"/>
  </cols>
  <sheetData>
    <row r="1" spans="1:61" ht="21">
      <c r="A1" s="27" t="s">
        <v>8</v>
      </c>
      <c r="K1" s="4" t="s">
        <v>4</v>
      </c>
      <c r="AG1" s="1" t="s">
        <v>2</v>
      </c>
    </row>
    <row r="2" spans="1:61" ht="5.25" customHeight="1"/>
    <row r="3" spans="1:61" ht="17.25" customHeight="1">
      <c r="A3" s="131" t="s">
        <v>74</v>
      </c>
      <c r="B3" s="132"/>
      <c r="C3" s="132"/>
      <c r="D3" s="133"/>
      <c r="E3" s="33" t="s">
        <v>75</v>
      </c>
      <c r="F3" s="34"/>
      <c r="G3" s="34"/>
      <c r="H3" s="34"/>
      <c r="I3" s="34"/>
      <c r="J3" s="34"/>
      <c r="K3" s="34"/>
      <c r="L3" s="34"/>
      <c r="M3" s="34"/>
      <c r="N3" s="34"/>
      <c r="O3" s="57"/>
      <c r="P3" s="35"/>
      <c r="Q3" s="74" t="s">
        <v>55</v>
      </c>
      <c r="R3" s="75"/>
      <c r="S3" s="75"/>
      <c r="T3" s="75"/>
      <c r="U3" s="75"/>
      <c r="V3" s="75"/>
      <c r="W3" s="75"/>
      <c r="X3" s="75"/>
      <c r="Y3" s="91" t="s">
        <v>13</v>
      </c>
      <c r="Z3" s="74" t="s">
        <v>56</v>
      </c>
      <c r="AA3" s="75"/>
      <c r="AB3" s="75"/>
      <c r="AC3" s="75"/>
      <c r="AD3" s="75"/>
      <c r="AE3" s="75"/>
      <c r="AF3" s="75"/>
      <c r="AG3" s="75"/>
      <c r="AH3" s="57"/>
    </row>
    <row r="4" spans="1:61" ht="17.25" customHeight="1">
      <c r="A4" s="131" t="s">
        <v>29</v>
      </c>
      <c r="B4" s="132"/>
      <c r="C4" s="132"/>
      <c r="D4" s="133"/>
      <c r="E4" s="33" t="s">
        <v>26</v>
      </c>
      <c r="F4" s="34"/>
      <c r="G4" s="34"/>
      <c r="H4" s="34"/>
      <c r="I4" s="34"/>
      <c r="J4" s="34"/>
      <c r="K4" s="34"/>
      <c r="L4" s="34"/>
      <c r="M4" s="34"/>
      <c r="N4" s="34"/>
      <c r="O4" s="57"/>
      <c r="P4" s="35"/>
      <c r="Q4" s="74" t="s">
        <v>52</v>
      </c>
      <c r="R4" s="75"/>
      <c r="S4" s="75"/>
      <c r="T4" s="75"/>
      <c r="U4" s="75"/>
      <c r="V4" s="75"/>
      <c r="W4" s="75"/>
      <c r="X4" s="75"/>
      <c r="Y4" s="91" t="s">
        <v>58</v>
      </c>
      <c r="Z4" s="74" t="s">
        <v>57</v>
      </c>
      <c r="AA4" s="75"/>
      <c r="AB4" s="75"/>
      <c r="AC4" s="75"/>
      <c r="AD4" s="75"/>
      <c r="AE4" s="75"/>
      <c r="AF4" s="75"/>
      <c r="AG4" s="75"/>
      <c r="AH4" s="57"/>
    </row>
    <row r="5" spans="1:61" ht="17.25" customHeight="1">
      <c r="A5" s="131" t="s">
        <v>30</v>
      </c>
      <c r="B5" s="132"/>
      <c r="C5" s="132"/>
      <c r="D5" s="133"/>
      <c r="E5" s="172">
        <v>46125</v>
      </c>
      <c r="F5" s="173"/>
      <c r="G5" s="173"/>
      <c r="H5" s="173"/>
      <c r="I5" s="36" t="s">
        <v>0</v>
      </c>
      <c r="J5" s="169">
        <v>46472</v>
      </c>
      <c r="K5" s="169"/>
      <c r="L5" s="169"/>
      <c r="M5" s="169"/>
      <c r="N5" s="34"/>
      <c r="O5" s="57"/>
      <c r="P5" s="35"/>
      <c r="Q5" s="76" t="s">
        <v>53</v>
      </c>
      <c r="R5" s="75"/>
      <c r="S5" s="75"/>
      <c r="T5" s="75"/>
      <c r="U5" s="75"/>
      <c r="V5" s="75"/>
      <c r="W5" s="75"/>
      <c r="X5" s="75"/>
      <c r="Y5" s="91" t="s">
        <v>58</v>
      </c>
      <c r="Z5" s="74" t="s">
        <v>57</v>
      </c>
      <c r="AA5" s="75"/>
      <c r="AB5" s="75"/>
      <c r="AC5" s="75"/>
      <c r="AD5" s="75"/>
      <c r="AE5" s="75"/>
      <c r="AF5" s="75"/>
      <c r="AG5" s="75"/>
      <c r="AH5" s="57"/>
      <c r="AI5" s="7"/>
    </row>
    <row r="6" spans="1:61" ht="14.25" customHeight="1">
      <c r="A6" s="131" t="s">
        <v>22</v>
      </c>
      <c r="B6" s="132"/>
      <c r="C6" s="132"/>
      <c r="D6" s="133"/>
      <c r="E6" s="171">
        <v>46140</v>
      </c>
      <c r="F6" s="169"/>
      <c r="G6" s="169"/>
      <c r="H6" s="169"/>
      <c r="I6" s="58"/>
      <c r="J6" s="58"/>
      <c r="K6" s="37"/>
      <c r="L6" s="146" t="s">
        <v>16</v>
      </c>
      <c r="M6" s="147"/>
      <c r="N6" s="137">
        <f>IF(E6="","",1+E7-E6)</f>
        <v>310</v>
      </c>
      <c r="O6" s="138"/>
      <c r="P6" s="38"/>
      <c r="Q6" s="74" t="s">
        <v>65</v>
      </c>
      <c r="R6" s="75"/>
      <c r="S6" s="75"/>
      <c r="T6" s="75"/>
      <c r="U6" s="75"/>
      <c r="V6" s="75"/>
      <c r="W6" s="75"/>
      <c r="X6" s="75"/>
      <c r="Y6" s="91" t="s">
        <v>3</v>
      </c>
      <c r="Z6" s="74" t="s">
        <v>67</v>
      </c>
      <c r="AA6" s="75"/>
      <c r="AB6" s="75"/>
      <c r="AC6" s="75"/>
      <c r="AD6" s="75"/>
      <c r="AE6" s="75"/>
      <c r="AF6" s="75"/>
      <c r="AG6" s="75"/>
      <c r="AH6" s="57"/>
      <c r="AI6" s="7"/>
    </row>
    <row r="7" spans="1:61" ht="17.25" customHeight="1">
      <c r="A7" s="131" t="s">
        <v>23</v>
      </c>
      <c r="B7" s="132"/>
      <c r="C7" s="132"/>
      <c r="D7" s="133"/>
      <c r="E7" s="174">
        <v>46449</v>
      </c>
      <c r="F7" s="175"/>
      <c r="G7" s="175"/>
      <c r="H7" s="175"/>
      <c r="I7" s="39"/>
      <c r="J7" s="58"/>
      <c r="K7" s="37"/>
      <c r="L7" s="148"/>
      <c r="M7" s="149"/>
      <c r="N7" s="139"/>
      <c r="O7" s="140"/>
      <c r="P7" s="38"/>
      <c r="Q7" s="74" t="s">
        <v>54</v>
      </c>
      <c r="R7" s="75"/>
      <c r="S7" s="75"/>
      <c r="T7" s="75"/>
      <c r="U7" s="75"/>
      <c r="V7" s="75"/>
      <c r="W7" s="75"/>
      <c r="X7" s="75"/>
      <c r="Y7" s="91" t="s">
        <v>58</v>
      </c>
      <c r="Z7" s="74" t="s">
        <v>57</v>
      </c>
      <c r="AA7" s="75"/>
      <c r="AB7" s="75"/>
      <c r="AC7" s="75"/>
      <c r="AD7" s="75"/>
      <c r="AE7" s="75"/>
      <c r="AF7" s="75"/>
      <c r="AG7" s="75"/>
      <c r="AH7" s="57"/>
      <c r="AI7" s="7"/>
    </row>
    <row r="8" spans="1:61" ht="17.25" customHeight="1">
      <c r="A8" s="131" t="s">
        <v>5</v>
      </c>
      <c r="B8" s="132"/>
      <c r="C8" s="132"/>
      <c r="D8" s="133"/>
      <c r="E8" s="171">
        <v>46247</v>
      </c>
      <c r="F8" s="169"/>
      <c r="G8" s="169"/>
      <c r="H8" s="169"/>
      <c r="I8" s="40" t="s">
        <v>0</v>
      </c>
      <c r="J8" s="169">
        <v>46249</v>
      </c>
      <c r="K8" s="169"/>
      <c r="L8" s="169"/>
      <c r="M8" s="169"/>
      <c r="N8" s="143">
        <f>IF(E8="","",1+J8-E8)</f>
        <v>3</v>
      </c>
      <c r="O8" s="144"/>
      <c r="Q8" s="74" t="s">
        <v>66</v>
      </c>
      <c r="R8" s="75"/>
      <c r="S8" s="75"/>
      <c r="T8" s="75"/>
      <c r="U8" s="75"/>
      <c r="V8" s="75"/>
      <c r="W8" s="75"/>
      <c r="X8" s="75"/>
      <c r="Y8" s="91" t="s">
        <v>3</v>
      </c>
      <c r="Z8" s="74" t="s">
        <v>70</v>
      </c>
      <c r="AA8" s="75"/>
      <c r="AB8" s="75"/>
      <c r="AC8" s="75"/>
      <c r="AD8" s="75"/>
      <c r="AE8" s="75"/>
      <c r="AF8" s="75"/>
      <c r="AG8" s="75"/>
      <c r="AH8" s="57"/>
      <c r="AI8" s="7"/>
    </row>
    <row r="9" spans="1:61" ht="17.25" customHeight="1">
      <c r="A9" s="131" t="s">
        <v>1</v>
      </c>
      <c r="B9" s="132"/>
      <c r="C9" s="132"/>
      <c r="D9" s="133"/>
      <c r="E9" s="171">
        <v>46385</v>
      </c>
      <c r="F9" s="169"/>
      <c r="G9" s="169"/>
      <c r="H9" s="169"/>
      <c r="I9" s="40" t="s">
        <v>0</v>
      </c>
      <c r="J9" s="169">
        <v>46390</v>
      </c>
      <c r="K9" s="169"/>
      <c r="L9" s="169"/>
      <c r="M9" s="169"/>
      <c r="N9" s="143">
        <f>IF(E9="","",1+J9-E9)</f>
        <v>6</v>
      </c>
      <c r="O9" s="144"/>
      <c r="AI9" s="7"/>
    </row>
    <row r="10" spans="1:61" ht="17.25" customHeight="1">
      <c r="A10" s="131" t="s">
        <v>42</v>
      </c>
      <c r="B10" s="132"/>
      <c r="C10" s="132"/>
      <c r="D10" s="133"/>
      <c r="E10" s="171"/>
      <c r="F10" s="169"/>
      <c r="G10" s="169"/>
      <c r="H10" s="169"/>
      <c r="I10" s="40" t="s">
        <v>0</v>
      </c>
      <c r="J10" s="169"/>
      <c r="K10" s="169"/>
      <c r="L10" s="169"/>
      <c r="M10" s="170"/>
      <c r="N10" s="143" t="str">
        <f>IF(E10="","",1+J10-E10)</f>
        <v/>
      </c>
      <c r="O10" s="144"/>
    </row>
    <row r="11" spans="1:61" ht="6.75" customHeight="1" thickBot="1">
      <c r="A11" s="29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P11" s="30"/>
      <c r="AK11" s="26"/>
      <c r="AL11" s="26"/>
      <c r="AM11" s="26"/>
      <c r="AN11" s="6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1" s="9" customFormat="1">
      <c r="A12" s="153"/>
      <c r="B12" s="155" t="s">
        <v>35</v>
      </c>
      <c r="C12" s="155" t="s">
        <v>41</v>
      </c>
      <c r="D12" s="158" t="s">
        <v>11</v>
      </c>
      <c r="E12" s="158" t="s">
        <v>25</v>
      </c>
      <c r="F12" s="68" t="s">
        <v>48</v>
      </c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 t="s">
        <v>51</v>
      </c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70"/>
      <c r="AK12" s="8"/>
      <c r="AL12" s="6"/>
      <c r="AM12" s="6" t="s">
        <v>39</v>
      </c>
      <c r="AN12" s="6">
        <f>MONTH(E7)</f>
        <v>3</v>
      </c>
    </row>
    <row r="13" spans="1:61" s="9" customFormat="1" ht="17.25" customHeight="1">
      <c r="A13" s="154"/>
      <c r="B13" s="156"/>
      <c r="C13" s="156"/>
      <c r="D13" s="159"/>
      <c r="E13" s="159"/>
      <c r="F13" s="71" t="s">
        <v>59</v>
      </c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3"/>
      <c r="AK13" s="8"/>
      <c r="AL13" s="6" t="s">
        <v>37</v>
      </c>
      <c r="AM13" s="6">
        <f>YEAR(E6)</f>
        <v>2026</v>
      </c>
      <c r="AN13" s="11" t="s">
        <v>43</v>
      </c>
      <c r="AO13" s="11" t="s">
        <v>7</v>
      </c>
      <c r="AP13" s="11" t="s">
        <v>44</v>
      </c>
      <c r="AQ13" s="11" t="s">
        <v>17</v>
      </c>
      <c r="AS13" s="11"/>
    </row>
    <row r="14" spans="1:61" s="9" customFormat="1" ht="21.75" customHeight="1">
      <c r="A14" s="154"/>
      <c r="B14" s="157"/>
      <c r="C14" s="157"/>
      <c r="D14" s="160"/>
      <c r="E14" s="160"/>
      <c r="F14" s="83">
        <v>1</v>
      </c>
      <c r="G14" s="83">
        <v>2</v>
      </c>
      <c r="H14" s="83">
        <v>3</v>
      </c>
      <c r="I14" s="83">
        <v>4</v>
      </c>
      <c r="J14" s="83">
        <v>5</v>
      </c>
      <c r="K14" s="83">
        <v>6</v>
      </c>
      <c r="L14" s="83">
        <v>7</v>
      </c>
      <c r="M14" s="83">
        <v>8</v>
      </c>
      <c r="N14" s="83">
        <v>9</v>
      </c>
      <c r="O14" s="83">
        <v>10</v>
      </c>
      <c r="P14" s="83">
        <v>11</v>
      </c>
      <c r="Q14" s="83">
        <v>12</v>
      </c>
      <c r="R14" s="83">
        <v>13</v>
      </c>
      <c r="S14" s="83">
        <v>14</v>
      </c>
      <c r="T14" s="83">
        <v>15</v>
      </c>
      <c r="U14" s="83">
        <v>16</v>
      </c>
      <c r="V14" s="83">
        <v>17</v>
      </c>
      <c r="W14" s="83">
        <v>18</v>
      </c>
      <c r="X14" s="83">
        <v>19</v>
      </c>
      <c r="Y14" s="83">
        <v>20</v>
      </c>
      <c r="Z14" s="83">
        <v>21</v>
      </c>
      <c r="AA14" s="83">
        <v>22</v>
      </c>
      <c r="AB14" s="83">
        <v>23</v>
      </c>
      <c r="AC14" s="83">
        <v>24</v>
      </c>
      <c r="AD14" s="83">
        <v>25</v>
      </c>
      <c r="AE14" s="83">
        <v>26</v>
      </c>
      <c r="AF14" s="83">
        <v>27</v>
      </c>
      <c r="AG14" s="83">
        <v>28</v>
      </c>
      <c r="AH14" s="83">
        <v>29</v>
      </c>
      <c r="AI14" s="83">
        <v>30</v>
      </c>
      <c r="AJ14" s="84">
        <v>31</v>
      </c>
      <c r="AK14" s="10"/>
      <c r="AL14" s="6" t="s">
        <v>38</v>
      </c>
      <c r="AM14" s="6">
        <f>YEAR(E7)</f>
        <v>2027</v>
      </c>
      <c r="AN14" s="5">
        <f>DAY(EOMONTH(AL16,0))</f>
        <v>30</v>
      </c>
      <c r="AO14" s="5">
        <f>AN14-COUNTIF(F16:AJ16,"―")-COUNTIF(F16:AJ16,"×")</f>
        <v>3</v>
      </c>
      <c r="AP14" s="5">
        <f>COUNTIF(F16:AJ16,"―")</f>
        <v>27</v>
      </c>
      <c r="AQ14" s="14">
        <f>IF(AO14=0,0,IF(AV14="施工開始",NETWORKDAYS.INTL(G4,AM16,"1111100"),IF(AV14="施工完了",NETWORKDAYS.INTL(AL16,#REF!,"1111100"),NETWORKDAYS.INTL(AL16,AM16,"1111100"))))</f>
        <v>8</v>
      </c>
      <c r="AR14" s="5"/>
      <c r="AS14" s="5" t="str">
        <f>CONCATENATE(AM13,"/",AN11,"/",1)</f>
        <v>2026//1</v>
      </c>
      <c r="AT14" s="5"/>
      <c r="AU14" s="5"/>
      <c r="AV14" s="5" t="b">
        <f>EXACT(AL16, CONCATENATE($AM$13,"/",$AN$11,"/",1))</f>
        <v>0</v>
      </c>
      <c r="AW14" s="5"/>
      <c r="AX14" s="5" t="str">
        <f>IF(AV14=TRUE,NETWORKDAYS.INTL($E$6,AM16,"1111100"),"")</f>
        <v/>
      </c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s="9" customFormat="1" ht="14.25">
      <c r="A15" s="103"/>
      <c r="B15" s="161">
        <f>COUNTIF(F16:AJ16,"●")</f>
        <v>0</v>
      </c>
      <c r="C15" s="164">
        <v>0</v>
      </c>
      <c r="D15" s="150" t="s">
        <v>12</v>
      </c>
      <c r="E15" s="150" t="s">
        <v>12</v>
      </c>
      <c r="F15" s="77" t="str">
        <f t="shared" ref="F15:AJ15" si="0">TEXT(DATE($A16,$A17,F$14),"aaa")</f>
        <v>水</v>
      </c>
      <c r="G15" s="78" t="str">
        <f t="shared" si="0"/>
        <v>木</v>
      </c>
      <c r="H15" s="78" t="str">
        <f t="shared" si="0"/>
        <v>金</v>
      </c>
      <c r="I15" s="78" t="str">
        <f t="shared" si="0"/>
        <v>土</v>
      </c>
      <c r="J15" s="78" t="str">
        <f t="shared" si="0"/>
        <v>日</v>
      </c>
      <c r="K15" s="78" t="str">
        <f t="shared" si="0"/>
        <v>月</v>
      </c>
      <c r="L15" s="78" t="str">
        <f t="shared" si="0"/>
        <v>火</v>
      </c>
      <c r="M15" s="78" t="str">
        <f t="shared" si="0"/>
        <v>水</v>
      </c>
      <c r="N15" s="78" t="str">
        <f t="shared" si="0"/>
        <v>木</v>
      </c>
      <c r="O15" s="78" t="str">
        <f t="shared" si="0"/>
        <v>金</v>
      </c>
      <c r="P15" s="78" t="str">
        <f t="shared" si="0"/>
        <v>土</v>
      </c>
      <c r="Q15" s="78" t="str">
        <f t="shared" si="0"/>
        <v>日</v>
      </c>
      <c r="R15" s="78" t="str">
        <f t="shared" si="0"/>
        <v>月</v>
      </c>
      <c r="S15" s="78" t="str">
        <f t="shared" si="0"/>
        <v>火</v>
      </c>
      <c r="T15" s="78" t="str">
        <f t="shared" si="0"/>
        <v>水</v>
      </c>
      <c r="U15" s="78" t="str">
        <f t="shared" si="0"/>
        <v>木</v>
      </c>
      <c r="V15" s="78" t="str">
        <f t="shared" si="0"/>
        <v>金</v>
      </c>
      <c r="W15" s="78" t="str">
        <f t="shared" si="0"/>
        <v>土</v>
      </c>
      <c r="X15" s="78" t="str">
        <f t="shared" si="0"/>
        <v>日</v>
      </c>
      <c r="Y15" s="78" t="str">
        <f t="shared" si="0"/>
        <v>月</v>
      </c>
      <c r="Z15" s="78" t="str">
        <f t="shared" si="0"/>
        <v>火</v>
      </c>
      <c r="AA15" s="78" t="str">
        <f t="shared" si="0"/>
        <v>水</v>
      </c>
      <c r="AB15" s="78" t="str">
        <f t="shared" si="0"/>
        <v>木</v>
      </c>
      <c r="AC15" s="78" t="str">
        <f t="shared" si="0"/>
        <v>金</v>
      </c>
      <c r="AD15" s="78" t="str">
        <f t="shared" si="0"/>
        <v>土</v>
      </c>
      <c r="AE15" s="78" t="str">
        <f t="shared" si="0"/>
        <v>日</v>
      </c>
      <c r="AF15" s="79" t="str">
        <f t="shared" si="0"/>
        <v>月</v>
      </c>
      <c r="AG15" s="80" t="str">
        <f t="shared" si="0"/>
        <v>火</v>
      </c>
      <c r="AH15" s="78" t="str">
        <f t="shared" si="0"/>
        <v>水</v>
      </c>
      <c r="AI15" s="78" t="str">
        <f t="shared" si="0"/>
        <v>木</v>
      </c>
      <c r="AJ15" s="122" t="str">
        <f t="shared" si="0"/>
        <v>金</v>
      </c>
      <c r="AK15" s="10"/>
      <c r="AN15" s="5"/>
      <c r="AO15" s="5"/>
      <c r="AP15" s="5"/>
      <c r="AQ15" s="14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ht="18" customHeight="1">
      <c r="A16" s="126">
        <v>2026</v>
      </c>
      <c r="B16" s="162"/>
      <c r="C16" s="165"/>
      <c r="D16" s="151"/>
      <c r="E16" s="151"/>
      <c r="F16" s="59" t="s">
        <v>12</v>
      </c>
      <c r="G16" s="60" t="s">
        <v>12</v>
      </c>
      <c r="H16" s="60" t="s">
        <v>12</v>
      </c>
      <c r="I16" s="60" t="s">
        <v>12</v>
      </c>
      <c r="J16" s="60" t="s">
        <v>12</v>
      </c>
      <c r="K16" s="60" t="s">
        <v>12</v>
      </c>
      <c r="L16" s="60" t="s">
        <v>12</v>
      </c>
      <c r="M16" s="60" t="s">
        <v>12</v>
      </c>
      <c r="N16" s="60" t="s">
        <v>12</v>
      </c>
      <c r="O16" s="61" t="s">
        <v>12</v>
      </c>
      <c r="P16" s="62" t="s">
        <v>12</v>
      </c>
      <c r="Q16" s="60" t="s">
        <v>12</v>
      </c>
      <c r="R16" s="60" t="s">
        <v>12</v>
      </c>
      <c r="S16" s="60" t="s">
        <v>12</v>
      </c>
      <c r="T16" s="60" t="s">
        <v>12</v>
      </c>
      <c r="U16" s="60" t="s">
        <v>12</v>
      </c>
      <c r="V16" s="60" t="s">
        <v>12</v>
      </c>
      <c r="W16" s="60" t="s">
        <v>12</v>
      </c>
      <c r="X16" s="60" t="s">
        <v>12</v>
      </c>
      <c r="Y16" s="60" t="s">
        <v>12</v>
      </c>
      <c r="Z16" s="60" t="s">
        <v>12</v>
      </c>
      <c r="AA16" s="60" t="s">
        <v>12</v>
      </c>
      <c r="AB16" s="63" t="s">
        <v>12</v>
      </c>
      <c r="AC16" s="60" t="s">
        <v>12</v>
      </c>
      <c r="AD16" s="60" t="s">
        <v>12</v>
      </c>
      <c r="AE16" s="60" t="s">
        <v>12</v>
      </c>
      <c r="AF16" s="64" t="s">
        <v>12</v>
      </c>
      <c r="AG16" s="65"/>
      <c r="AH16" s="62"/>
      <c r="AI16" s="62"/>
      <c r="AJ16" s="66"/>
      <c r="AK16" s="12"/>
      <c r="AL16" s="13" t="str">
        <f>CONCATENATE(A16,"/",A17,"/",1)</f>
        <v>2026/4/1</v>
      </c>
      <c r="AM16" s="13">
        <f>EOMONTH(AL16,0)</f>
        <v>46142</v>
      </c>
      <c r="AN16" s="9"/>
      <c r="AQ16" s="14"/>
    </row>
    <row r="17" spans="1:73" ht="45" customHeight="1">
      <c r="A17" s="105">
        <v>4</v>
      </c>
      <c r="B17" s="163"/>
      <c r="C17" s="166"/>
      <c r="D17" s="152"/>
      <c r="E17" s="152"/>
      <c r="F17" s="41"/>
      <c r="G17" s="42"/>
      <c r="H17" s="42"/>
      <c r="I17" s="42"/>
      <c r="J17" s="42"/>
      <c r="K17" s="42"/>
      <c r="L17" s="42"/>
      <c r="M17" s="42"/>
      <c r="N17" s="42"/>
      <c r="O17" s="43"/>
      <c r="P17" s="42"/>
      <c r="Q17" s="42"/>
      <c r="R17" s="42" t="s">
        <v>27</v>
      </c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3"/>
      <c r="AG17" s="124" t="s">
        <v>50</v>
      </c>
      <c r="AH17" s="42"/>
      <c r="AI17" s="42"/>
      <c r="AJ17" s="44"/>
      <c r="AK17" s="12"/>
      <c r="AL17" s="13"/>
      <c r="AM17" s="13"/>
      <c r="AN17" s="5">
        <f>DAY(EOMONTH(AL19,0))</f>
        <v>31</v>
      </c>
      <c r="AO17" s="5">
        <f>AN17-COUNTIF(F19:AJ19,"―")-COUNTIF(F19:AJ19,"×")</f>
        <v>31</v>
      </c>
      <c r="AP17" s="5">
        <f>COUNTIF(F19:AJ19,"―")</f>
        <v>0</v>
      </c>
      <c r="AQ17" s="14">
        <f>IF(AO17=0,0,IF(AV17="施工開始",NETWORKDAYS.INTL(E6,AM19,"1111100"),IF(AV17="施工完了",NETWORKDAYS.INTL(AL19,#REF!,"1111100"),NETWORKDAYS.INTL(AL19,AM19,"1111100"))))</f>
        <v>10</v>
      </c>
      <c r="AV17" s="5" t="str">
        <f>IF(EXACT(AL19, CONCATENATE($AM$13,"/",$AN$11,"/",1))=TRUE,"施工開始",IF(EXACT(AL19, CONCATENATE($AM$14,"/",$AN$12,"/",1))=TRUE,"施工完了",""))</f>
        <v/>
      </c>
      <c r="AX17" s="5" t="str">
        <f>IF(AV17=TRUE,NETWORKDAYS.INTL($E$6,AM19,"1111100"),"")</f>
        <v/>
      </c>
    </row>
    <row r="18" spans="1:73" ht="14.25">
      <c r="A18" s="100"/>
      <c r="B18" s="161">
        <f>COUNTIF(F19:AJ19,"●")</f>
        <v>10</v>
      </c>
      <c r="C18" s="164">
        <v>10</v>
      </c>
      <c r="D18" s="150" t="s">
        <v>60</v>
      </c>
      <c r="E18" s="150" t="s">
        <v>60</v>
      </c>
      <c r="F18" s="77" t="str">
        <f t="shared" ref="F18:AJ18" si="1">TEXT(DATE($A19,$A20,F$14),"aaa")</f>
        <v>金</v>
      </c>
      <c r="G18" s="78" t="str">
        <f t="shared" si="1"/>
        <v>土</v>
      </c>
      <c r="H18" s="78" t="str">
        <f t="shared" si="1"/>
        <v>日</v>
      </c>
      <c r="I18" s="78" t="str">
        <f t="shared" si="1"/>
        <v>月</v>
      </c>
      <c r="J18" s="78" t="str">
        <f t="shared" si="1"/>
        <v>火</v>
      </c>
      <c r="K18" s="78" t="str">
        <f t="shared" si="1"/>
        <v>水</v>
      </c>
      <c r="L18" s="78" t="str">
        <f t="shared" si="1"/>
        <v>木</v>
      </c>
      <c r="M18" s="78" t="str">
        <f t="shared" si="1"/>
        <v>金</v>
      </c>
      <c r="N18" s="78" t="str">
        <f t="shared" si="1"/>
        <v>土</v>
      </c>
      <c r="O18" s="79" t="str">
        <f t="shared" si="1"/>
        <v>日</v>
      </c>
      <c r="P18" s="78" t="str">
        <f t="shared" si="1"/>
        <v>月</v>
      </c>
      <c r="Q18" s="78" t="str">
        <f t="shared" si="1"/>
        <v>火</v>
      </c>
      <c r="R18" s="78" t="str">
        <f t="shared" si="1"/>
        <v>水</v>
      </c>
      <c r="S18" s="78" t="str">
        <f t="shared" si="1"/>
        <v>木</v>
      </c>
      <c r="T18" s="78" t="str">
        <f t="shared" si="1"/>
        <v>金</v>
      </c>
      <c r="U18" s="78" t="str">
        <f t="shared" si="1"/>
        <v>土</v>
      </c>
      <c r="V18" s="79" t="str">
        <f t="shared" si="1"/>
        <v>日</v>
      </c>
      <c r="W18" s="78" t="str">
        <f t="shared" si="1"/>
        <v>月</v>
      </c>
      <c r="X18" s="78" t="str">
        <f t="shared" si="1"/>
        <v>火</v>
      </c>
      <c r="Y18" s="78" t="str">
        <f t="shared" si="1"/>
        <v>水</v>
      </c>
      <c r="Z18" s="78" t="str">
        <f t="shared" si="1"/>
        <v>木</v>
      </c>
      <c r="AA18" s="78" t="str">
        <f t="shared" si="1"/>
        <v>金</v>
      </c>
      <c r="AB18" s="78" t="str">
        <f t="shared" si="1"/>
        <v>土</v>
      </c>
      <c r="AC18" s="78" t="str">
        <f t="shared" si="1"/>
        <v>日</v>
      </c>
      <c r="AD18" s="78" t="str">
        <f t="shared" si="1"/>
        <v>月</v>
      </c>
      <c r="AE18" s="78" t="str">
        <f t="shared" si="1"/>
        <v>火</v>
      </c>
      <c r="AF18" s="78" t="str">
        <f t="shared" si="1"/>
        <v>水</v>
      </c>
      <c r="AG18" s="78" t="str">
        <f t="shared" si="1"/>
        <v>木</v>
      </c>
      <c r="AH18" s="78" t="str">
        <f t="shared" si="1"/>
        <v>金</v>
      </c>
      <c r="AI18" s="78" t="str">
        <f t="shared" si="1"/>
        <v>土</v>
      </c>
      <c r="AJ18" s="81" t="str">
        <f t="shared" si="1"/>
        <v>日</v>
      </c>
      <c r="AK18" s="10"/>
      <c r="AL18" s="9"/>
      <c r="AM18" s="9"/>
      <c r="AQ18" s="14"/>
    </row>
    <row r="19" spans="1:73" ht="18" customHeight="1">
      <c r="A19" s="99">
        <v>2026</v>
      </c>
      <c r="B19" s="162"/>
      <c r="C19" s="165"/>
      <c r="D19" s="151"/>
      <c r="E19" s="151"/>
      <c r="F19" s="59"/>
      <c r="G19" s="60" t="s">
        <v>10</v>
      </c>
      <c r="H19" s="60" t="s">
        <v>10</v>
      </c>
      <c r="I19" s="60" t="s">
        <v>14</v>
      </c>
      <c r="J19" s="60" t="s">
        <v>14</v>
      </c>
      <c r="K19" s="60" t="s">
        <v>14</v>
      </c>
      <c r="L19" s="60"/>
      <c r="M19" s="60"/>
      <c r="N19" s="60" t="s">
        <v>10</v>
      </c>
      <c r="O19" s="61" t="s">
        <v>10</v>
      </c>
      <c r="P19" s="62"/>
      <c r="Q19" s="60"/>
      <c r="R19" s="60"/>
      <c r="S19" s="60"/>
      <c r="T19" s="60"/>
      <c r="U19" s="60" t="s">
        <v>10</v>
      </c>
      <c r="V19" s="64" t="s">
        <v>10</v>
      </c>
      <c r="W19" s="60"/>
      <c r="X19" s="60"/>
      <c r="Y19" s="60"/>
      <c r="Z19" s="60"/>
      <c r="AA19" s="60"/>
      <c r="AB19" s="63" t="s">
        <v>10</v>
      </c>
      <c r="AC19" s="60" t="s">
        <v>10</v>
      </c>
      <c r="AD19" s="60"/>
      <c r="AE19" s="60"/>
      <c r="AF19" s="60"/>
      <c r="AG19" s="60"/>
      <c r="AH19" s="62"/>
      <c r="AI19" s="62" t="s">
        <v>10</v>
      </c>
      <c r="AJ19" s="66" t="s">
        <v>10</v>
      </c>
      <c r="AK19" s="12"/>
      <c r="AL19" s="13" t="str">
        <f>CONCATENATE(A19,"/",A20,"/",1)</f>
        <v>2026/5/1</v>
      </c>
      <c r="AM19" s="13">
        <f>EOMONTH(AL19,0)</f>
        <v>46173</v>
      </c>
      <c r="AN19" s="9"/>
      <c r="AQ19" s="14"/>
    </row>
    <row r="20" spans="1:73" ht="45" customHeight="1">
      <c r="A20" s="102">
        <f>A17+1</f>
        <v>5</v>
      </c>
      <c r="B20" s="163"/>
      <c r="C20" s="166"/>
      <c r="D20" s="152"/>
      <c r="E20" s="152"/>
      <c r="F20" s="41"/>
      <c r="G20" s="42"/>
      <c r="H20" s="42" t="s">
        <v>18</v>
      </c>
      <c r="I20" s="42" t="s">
        <v>18</v>
      </c>
      <c r="J20" s="42" t="s">
        <v>18</v>
      </c>
      <c r="K20" s="42" t="s">
        <v>47</v>
      </c>
      <c r="L20" s="42"/>
      <c r="M20" s="42"/>
      <c r="N20" s="42"/>
      <c r="O20" s="43"/>
      <c r="P20" s="42"/>
      <c r="Q20" s="42"/>
      <c r="R20" s="42"/>
      <c r="S20" s="42"/>
      <c r="T20" s="42"/>
      <c r="U20" s="42"/>
      <c r="V20" s="43"/>
      <c r="W20" s="45"/>
      <c r="X20" s="42"/>
      <c r="Y20" s="42"/>
      <c r="Z20" s="42"/>
      <c r="AA20" s="42"/>
      <c r="AB20" s="42"/>
      <c r="AC20" s="42"/>
      <c r="AD20" s="42"/>
      <c r="AE20" s="42"/>
      <c r="AF20" s="43"/>
      <c r="AG20" s="42"/>
      <c r="AH20" s="42"/>
      <c r="AI20" s="42"/>
      <c r="AJ20" s="44"/>
      <c r="AK20" s="12"/>
      <c r="AL20" s="13"/>
      <c r="AM20" s="13"/>
      <c r="AN20" s="5">
        <f>DAY(EOMONTH(AL22,0))</f>
        <v>30</v>
      </c>
      <c r="AO20" s="5">
        <f>AN20-COUNTIF(F22:AJ22,"―")-COUNTIF(F22:AJ22,"×")</f>
        <v>30</v>
      </c>
      <c r="AQ20" s="14">
        <f>IF(AO20=0,0,IF(AV20="施工開始",NETWORKDAYS.INTL(E9,AM22,"1111100"),IF(AV20="施工完了",NETWORKDAYS.INTL(AL22,#REF!,"1111100"),NETWORKDAYS.INTL(AL22,AM22,"1111100"))))</f>
        <v>8</v>
      </c>
      <c r="AR20" s="13"/>
      <c r="AT20" s="13"/>
      <c r="AU20" s="13"/>
      <c r="AV20" s="5" t="str">
        <f>IF(EXACT(AL22, CONCATENATE($AM$13,"/",$AN$11,"/",1))=TRUE,"施工開始",IF(EXACT(AL22, CONCATENATE($AM$14,"/",$AN$12,"/",1))=TRUE,"施工完了",""))</f>
        <v/>
      </c>
      <c r="AW20" s="15"/>
      <c r="AX20" s="5" t="str">
        <f>IF(AV20=TRUE,NETWORKDAYS.INTL($E$6,AM22,"1111100"),"")</f>
        <v/>
      </c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</row>
    <row r="21" spans="1:73" ht="14.25">
      <c r="A21" s="100"/>
      <c r="B21" s="161">
        <f>COUNTIF(F22:AJ22,"●")</f>
        <v>8</v>
      </c>
      <c r="C21" s="164">
        <v>8</v>
      </c>
      <c r="D21" s="150" t="s">
        <v>60</v>
      </c>
      <c r="E21" s="150" t="s">
        <v>60</v>
      </c>
      <c r="F21" s="77" t="str">
        <f t="shared" ref="F21:AJ21" si="2">TEXT(DATE($A22,$A23,F$14),"aaa")</f>
        <v>月</v>
      </c>
      <c r="G21" s="78" t="str">
        <f t="shared" si="2"/>
        <v>火</v>
      </c>
      <c r="H21" s="78" t="str">
        <f t="shared" si="2"/>
        <v>水</v>
      </c>
      <c r="I21" s="78" t="str">
        <f t="shared" si="2"/>
        <v>木</v>
      </c>
      <c r="J21" s="78" t="str">
        <f t="shared" si="2"/>
        <v>金</v>
      </c>
      <c r="K21" s="78" t="str">
        <f t="shared" si="2"/>
        <v>土</v>
      </c>
      <c r="L21" s="78" t="str">
        <f t="shared" si="2"/>
        <v>日</v>
      </c>
      <c r="M21" s="78" t="str">
        <f t="shared" si="2"/>
        <v>月</v>
      </c>
      <c r="N21" s="78" t="str">
        <f t="shared" si="2"/>
        <v>火</v>
      </c>
      <c r="O21" s="79" t="str">
        <f t="shared" si="2"/>
        <v>水</v>
      </c>
      <c r="P21" s="78" t="str">
        <f t="shared" si="2"/>
        <v>木</v>
      </c>
      <c r="Q21" s="78" t="str">
        <f t="shared" si="2"/>
        <v>金</v>
      </c>
      <c r="R21" s="78" t="str">
        <f t="shared" si="2"/>
        <v>土</v>
      </c>
      <c r="S21" s="78" t="str">
        <f t="shared" si="2"/>
        <v>日</v>
      </c>
      <c r="T21" s="78" t="str">
        <f t="shared" si="2"/>
        <v>月</v>
      </c>
      <c r="U21" s="78" t="str">
        <f t="shared" si="2"/>
        <v>火</v>
      </c>
      <c r="V21" s="79" t="str">
        <f t="shared" si="2"/>
        <v>水</v>
      </c>
      <c r="W21" s="78" t="str">
        <f t="shared" si="2"/>
        <v>木</v>
      </c>
      <c r="X21" s="78" t="str">
        <f t="shared" si="2"/>
        <v>金</v>
      </c>
      <c r="Y21" s="78" t="str">
        <f t="shared" si="2"/>
        <v>土</v>
      </c>
      <c r="Z21" s="78" t="str">
        <f t="shared" si="2"/>
        <v>日</v>
      </c>
      <c r="AA21" s="78" t="str">
        <f t="shared" si="2"/>
        <v>月</v>
      </c>
      <c r="AB21" s="78" t="str">
        <f t="shared" si="2"/>
        <v>火</v>
      </c>
      <c r="AC21" s="78" t="str">
        <f t="shared" si="2"/>
        <v>水</v>
      </c>
      <c r="AD21" s="78" t="str">
        <f t="shared" si="2"/>
        <v>木</v>
      </c>
      <c r="AE21" s="78" t="str">
        <f t="shared" si="2"/>
        <v>金</v>
      </c>
      <c r="AF21" s="78" t="str">
        <f t="shared" si="2"/>
        <v>土</v>
      </c>
      <c r="AG21" s="78" t="str">
        <f t="shared" si="2"/>
        <v>日</v>
      </c>
      <c r="AH21" s="78" t="str">
        <f t="shared" si="2"/>
        <v>月</v>
      </c>
      <c r="AI21" s="78" t="str">
        <f t="shared" si="2"/>
        <v>火</v>
      </c>
      <c r="AJ21" s="122" t="str">
        <f t="shared" si="2"/>
        <v>水</v>
      </c>
      <c r="AK21" s="10"/>
      <c r="AL21" s="9"/>
      <c r="AM21" s="9"/>
      <c r="AQ21" s="14"/>
      <c r="AR21" s="13"/>
      <c r="AT21" s="13"/>
      <c r="AU21" s="13"/>
      <c r="AV21" s="13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</row>
    <row r="22" spans="1:73" ht="18" customHeight="1">
      <c r="A22" s="99">
        <v>2026</v>
      </c>
      <c r="B22" s="162"/>
      <c r="C22" s="165"/>
      <c r="D22" s="151"/>
      <c r="E22" s="151"/>
      <c r="F22" s="59"/>
      <c r="G22" s="60"/>
      <c r="H22" s="60"/>
      <c r="I22" s="60"/>
      <c r="J22" s="60"/>
      <c r="K22" s="60" t="s">
        <v>10</v>
      </c>
      <c r="L22" s="60" t="s">
        <v>10</v>
      </c>
      <c r="M22" s="60"/>
      <c r="N22" s="60"/>
      <c r="O22" s="61"/>
      <c r="P22" s="62"/>
      <c r="Q22" s="60"/>
      <c r="R22" s="60" t="s">
        <v>10</v>
      </c>
      <c r="S22" s="60" t="s">
        <v>10</v>
      </c>
      <c r="T22" s="60"/>
      <c r="U22" s="60"/>
      <c r="V22" s="60"/>
      <c r="W22" s="60"/>
      <c r="X22" s="60"/>
      <c r="Y22" s="60" t="s">
        <v>10</v>
      </c>
      <c r="Z22" s="60" t="s">
        <v>10</v>
      </c>
      <c r="AA22" s="60"/>
      <c r="AB22" s="63"/>
      <c r="AC22" s="60"/>
      <c r="AD22" s="60"/>
      <c r="AE22" s="60"/>
      <c r="AF22" s="64" t="s">
        <v>10</v>
      </c>
      <c r="AG22" s="60" t="s">
        <v>10</v>
      </c>
      <c r="AH22" s="62"/>
      <c r="AI22" s="62"/>
      <c r="AJ22" s="66"/>
      <c r="AK22" s="12"/>
      <c r="AL22" s="13" t="str">
        <f>CONCATENATE(A22,"/",A23,"/",1)</f>
        <v>2026/6/1</v>
      </c>
      <c r="AM22" s="13">
        <f>EOMONTH(AL22,0)</f>
        <v>46203</v>
      </c>
      <c r="AN22" s="9"/>
      <c r="AQ22" s="14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</row>
    <row r="23" spans="1:73" ht="45" customHeight="1">
      <c r="A23" s="102">
        <f>A20+1</f>
        <v>6</v>
      </c>
      <c r="B23" s="163"/>
      <c r="C23" s="166"/>
      <c r="D23" s="152"/>
      <c r="E23" s="152"/>
      <c r="F23" s="41"/>
      <c r="G23" s="42"/>
      <c r="H23" s="42"/>
      <c r="I23" s="42"/>
      <c r="J23" s="42"/>
      <c r="K23" s="42"/>
      <c r="L23" s="42"/>
      <c r="M23" s="42"/>
      <c r="N23" s="42"/>
      <c r="O23" s="43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3"/>
      <c r="AG23" s="42"/>
      <c r="AH23" s="42"/>
      <c r="AI23" s="42"/>
      <c r="AJ23" s="44"/>
      <c r="AK23" s="12"/>
      <c r="AL23" s="13"/>
      <c r="AM23" s="13"/>
      <c r="AN23" s="5">
        <f>DAY(EOMONTH(AL25,0))</f>
        <v>31</v>
      </c>
      <c r="AO23" s="5">
        <f>AN23-COUNTIF(F25:AJ25,"―")-COUNTIF(F25:AJ25,"×")</f>
        <v>31</v>
      </c>
      <c r="AQ23" s="14">
        <f>IF(AO23=0,0,IF(AV23="施工開始",NETWORKDAYS.INTL(#REF!,AM25,"1111100"),IF(AV23="施工完了",NETWORKDAYS.INTL(AL25,#REF!,"1111100"),NETWORKDAYS.INTL(AL25,AM25,"1111100"))))</f>
        <v>8</v>
      </c>
      <c r="AV23" s="5" t="str">
        <f>IF(EXACT(AL25, CONCATENATE($AM$13,"/",$AN$11,"/",1))=TRUE,"施工開始",IF(EXACT(AL25, CONCATENATE($AM$14,"/",$AN$12,"/",1))=TRUE,"施工完了",""))</f>
        <v/>
      </c>
      <c r="AX23" s="5">
        <f>NETWORKDAYS.INTL($E$6,AM25,"1111100")</f>
        <v>26</v>
      </c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</row>
    <row r="24" spans="1:73" ht="14.25">
      <c r="A24" s="101"/>
      <c r="B24" s="161">
        <f>COUNTIF(F25:AJ25,"●")</f>
        <v>8</v>
      </c>
      <c r="C24" s="164">
        <v>8</v>
      </c>
      <c r="D24" s="150" t="s">
        <v>60</v>
      </c>
      <c r="E24" s="150" t="s">
        <v>60</v>
      </c>
      <c r="F24" s="77" t="str">
        <f t="shared" ref="F24:AJ24" si="3">TEXT(DATE($A25,$A26,F$14),"aaa")</f>
        <v>水</v>
      </c>
      <c r="G24" s="78" t="str">
        <f t="shared" si="3"/>
        <v>木</v>
      </c>
      <c r="H24" s="78" t="str">
        <f t="shared" si="3"/>
        <v>金</v>
      </c>
      <c r="I24" s="78" t="str">
        <f t="shared" si="3"/>
        <v>土</v>
      </c>
      <c r="J24" s="78" t="str">
        <f t="shared" si="3"/>
        <v>日</v>
      </c>
      <c r="K24" s="78" t="str">
        <f t="shared" si="3"/>
        <v>月</v>
      </c>
      <c r="L24" s="78" t="str">
        <f t="shared" si="3"/>
        <v>火</v>
      </c>
      <c r="M24" s="78" t="str">
        <f t="shared" si="3"/>
        <v>水</v>
      </c>
      <c r="N24" s="78" t="str">
        <f t="shared" si="3"/>
        <v>木</v>
      </c>
      <c r="O24" s="79" t="str">
        <f t="shared" si="3"/>
        <v>金</v>
      </c>
      <c r="P24" s="78" t="str">
        <f t="shared" si="3"/>
        <v>土</v>
      </c>
      <c r="Q24" s="78" t="str">
        <f t="shared" si="3"/>
        <v>日</v>
      </c>
      <c r="R24" s="78" t="str">
        <f t="shared" si="3"/>
        <v>月</v>
      </c>
      <c r="S24" s="78" t="str">
        <f t="shared" si="3"/>
        <v>火</v>
      </c>
      <c r="T24" s="78" t="str">
        <f t="shared" si="3"/>
        <v>水</v>
      </c>
      <c r="U24" s="78" t="str">
        <f t="shared" si="3"/>
        <v>木</v>
      </c>
      <c r="V24" s="79" t="str">
        <f t="shared" si="3"/>
        <v>金</v>
      </c>
      <c r="W24" s="78" t="str">
        <f t="shared" si="3"/>
        <v>土</v>
      </c>
      <c r="X24" s="78" t="str">
        <f t="shared" si="3"/>
        <v>日</v>
      </c>
      <c r="Y24" s="78" t="str">
        <f t="shared" si="3"/>
        <v>月</v>
      </c>
      <c r="Z24" s="78" t="str">
        <f t="shared" si="3"/>
        <v>火</v>
      </c>
      <c r="AA24" s="78" t="str">
        <f t="shared" si="3"/>
        <v>水</v>
      </c>
      <c r="AB24" s="78" t="str">
        <f t="shared" si="3"/>
        <v>木</v>
      </c>
      <c r="AC24" s="78" t="str">
        <f t="shared" si="3"/>
        <v>金</v>
      </c>
      <c r="AD24" s="78" t="str">
        <f t="shared" si="3"/>
        <v>土</v>
      </c>
      <c r="AE24" s="78" t="str">
        <f t="shared" si="3"/>
        <v>日</v>
      </c>
      <c r="AF24" s="78" t="str">
        <f t="shared" si="3"/>
        <v>月</v>
      </c>
      <c r="AG24" s="78" t="str">
        <f t="shared" si="3"/>
        <v>火</v>
      </c>
      <c r="AH24" s="78" t="str">
        <f t="shared" si="3"/>
        <v>水</v>
      </c>
      <c r="AI24" s="78" t="str">
        <f t="shared" si="3"/>
        <v>木</v>
      </c>
      <c r="AJ24" s="81" t="str">
        <f t="shared" si="3"/>
        <v>金</v>
      </c>
      <c r="AK24" s="10"/>
      <c r="AL24" s="9"/>
      <c r="AM24" s="9"/>
      <c r="AQ24" s="14"/>
    </row>
    <row r="25" spans="1:73" ht="18" customHeight="1">
      <c r="A25" s="99">
        <v>2026</v>
      </c>
      <c r="B25" s="162"/>
      <c r="C25" s="165"/>
      <c r="D25" s="151"/>
      <c r="E25" s="151"/>
      <c r="F25" s="59"/>
      <c r="G25" s="60"/>
      <c r="H25" s="60"/>
      <c r="I25" s="60" t="s">
        <v>10</v>
      </c>
      <c r="J25" s="60" t="s">
        <v>10</v>
      </c>
      <c r="K25" s="60"/>
      <c r="L25" s="60"/>
      <c r="M25" s="60"/>
      <c r="N25" s="60"/>
      <c r="O25" s="61"/>
      <c r="P25" s="62" t="s">
        <v>10</v>
      </c>
      <c r="Q25" s="60" t="s">
        <v>10</v>
      </c>
      <c r="R25" s="60"/>
      <c r="S25" s="60"/>
      <c r="T25" s="60"/>
      <c r="U25" s="60"/>
      <c r="V25" s="60"/>
      <c r="W25" s="60" t="s">
        <v>10</v>
      </c>
      <c r="X25" s="60" t="s">
        <v>10</v>
      </c>
      <c r="Y25" s="60" t="s">
        <v>14</v>
      </c>
      <c r="Z25" s="60"/>
      <c r="AA25" s="60"/>
      <c r="AB25" s="63"/>
      <c r="AC25" s="60"/>
      <c r="AD25" s="60" t="s">
        <v>10</v>
      </c>
      <c r="AE25" s="60" t="s">
        <v>10</v>
      </c>
      <c r="AF25" s="64"/>
      <c r="AG25" s="60"/>
      <c r="AH25" s="62"/>
      <c r="AI25" s="62"/>
      <c r="AJ25" s="66"/>
      <c r="AK25" s="12"/>
      <c r="AL25" s="13" t="str">
        <f>CONCATENATE(A25,"/",A26,"/",1)</f>
        <v>2026/7/1</v>
      </c>
      <c r="AM25" s="13">
        <f>EOMONTH(AL25,0)</f>
        <v>46234</v>
      </c>
      <c r="AN25" s="9"/>
      <c r="AQ25" s="14"/>
    </row>
    <row r="26" spans="1:73" ht="45" customHeight="1">
      <c r="A26" s="102">
        <f>A23+1</f>
        <v>7</v>
      </c>
      <c r="B26" s="163"/>
      <c r="C26" s="166"/>
      <c r="D26" s="152"/>
      <c r="E26" s="152"/>
      <c r="F26" s="41"/>
      <c r="G26" s="42"/>
      <c r="H26" s="42"/>
      <c r="I26" s="42"/>
      <c r="J26" s="42"/>
      <c r="K26" s="42"/>
      <c r="L26" s="42"/>
      <c r="M26" s="42"/>
      <c r="N26" s="42"/>
      <c r="O26" s="43"/>
      <c r="P26" s="42"/>
      <c r="Q26" s="42"/>
      <c r="R26" s="42"/>
      <c r="S26" s="42"/>
      <c r="T26" s="42"/>
      <c r="U26" s="42"/>
      <c r="V26" s="42"/>
      <c r="W26" s="42"/>
      <c r="X26" s="42"/>
      <c r="Y26" s="42" t="s">
        <v>18</v>
      </c>
      <c r="Z26" s="42"/>
      <c r="AA26" s="42"/>
      <c r="AB26" s="42"/>
      <c r="AC26" s="42"/>
      <c r="AD26" s="42"/>
      <c r="AE26" s="42"/>
      <c r="AF26" s="43"/>
      <c r="AG26" s="42"/>
      <c r="AH26" s="42"/>
      <c r="AI26" s="42"/>
      <c r="AJ26" s="44"/>
      <c r="AK26" s="12"/>
      <c r="AL26" s="13"/>
      <c r="AM26" s="13"/>
      <c r="AN26" s="5">
        <f>DAY(EOMONTH(AL28,0))</f>
        <v>31</v>
      </c>
      <c r="AO26" s="5">
        <f>AN26-COUNTIF(F28:AJ28,"―")-COUNTIF(F28:AJ28,"×")</f>
        <v>31</v>
      </c>
      <c r="AQ26" s="14">
        <f>IF(AO26=0,0,IF(AV26="施工開始",NETWORKDAYS.INTL(#REF!,AM28,"1111100"),IF(AV26="施工完了",NETWORKDAYS.INTL(AL28,#REF!,"1111100"),NETWORKDAYS.INTL(AL28,AM28,"1111100"))))</f>
        <v>10</v>
      </c>
      <c r="AV26" s="5" t="str">
        <f>IF(EXACT(AL28, CONCATENATE($AM$13,"/",$AN$11,"/",1))=TRUE,"施工開始",IF(EXACT(AL28, CONCATENATE($AM$14,"/",$AN$12,"/",1))=TRUE,"施工完了",""))</f>
        <v/>
      </c>
      <c r="AX26" s="5">
        <f>NETWORKDAYS.INTL($E$6,AM28,"1111100")</f>
        <v>36</v>
      </c>
    </row>
    <row r="27" spans="1:73" ht="14.25">
      <c r="A27" s="101"/>
      <c r="B27" s="161">
        <f>COUNTIF(F28:AJ28,"●")</f>
        <v>9</v>
      </c>
      <c r="C27" s="164">
        <v>9</v>
      </c>
      <c r="D27" s="150" t="s">
        <v>60</v>
      </c>
      <c r="E27" s="150" t="s">
        <v>60</v>
      </c>
      <c r="F27" s="77" t="str">
        <f t="shared" ref="F27:AJ27" si="4">TEXT(DATE($A28,$A29,F$14),"aaa")</f>
        <v>土</v>
      </c>
      <c r="G27" s="78" t="str">
        <f t="shared" si="4"/>
        <v>日</v>
      </c>
      <c r="H27" s="78" t="str">
        <f t="shared" si="4"/>
        <v>月</v>
      </c>
      <c r="I27" s="78" t="str">
        <f t="shared" si="4"/>
        <v>火</v>
      </c>
      <c r="J27" s="78" t="str">
        <f t="shared" si="4"/>
        <v>水</v>
      </c>
      <c r="K27" s="78" t="str">
        <f t="shared" si="4"/>
        <v>木</v>
      </c>
      <c r="L27" s="78" t="str">
        <f t="shared" si="4"/>
        <v>金</v>
      </c>
      <c r="M27" s="78" t="str">
        <f t="shared" si="4"/>
        <v>土</v>
      </c>
      <c r="N27" s="78" t="str">
        <f t="shared" si="4"/>
        <v>日</v>
      </c>
      <c r="O27" s="79" t="str">
        <f t="shared" si="4"/>
        <v>月</v>
      </c>
      <c r="P27" s="78" t="str">
        <f t="shared" si="4"/>
        <v>火</v>
      </c>
      <c r="Q27" s="78" t="str">
        <f t="shared" si="4"/>
        <v>水</v>
      </c>
      <c r="R27" s="78" t="str">
        <f t="shared" si="4"/>
        <v>木</v>
      </c>
      <c r="S27" s="78" t="str">
        <f t="shared" si="4"/>
        <v>金</v>
      </c>
      <c r="T27" s="78" t="str">
        <f t="shared" si="4"/>
        <v>土</v>
      </c>
      <c r="U27" s="78" t="str">
        <f t="shared" si="4"/>
        <v>日</v>
      </c>
      <c r="V27" s="79" t="str">
        <f t="shared" si="4"/>
        <v>月</v>
      </c>
      <c r="W27" s="78" t="str">
        <f t="shared" si="4"/>
        <v>火</v>
      </c>
      <c r="X27" s="78" t="str">
        <f t="shared" si="4"/>
        <v>水</v>
      </c>
      <c r="Y27" s="78" t="str">
        <f t="shared" si="4"/>
        <v>木</v>
      </c>
      <c r="Z27" s="78" t="str">
        <f t="shared" si="4"/>
        <v>金</v>
      </c>
      <c r="AA27" s="78" t="str">
        <f t="shared" si="4"/>
        <v>土</v>
      </c>
      <c r="AB27" s="78" t="str">
        <f t="shared" si="4"/>
        <v>日</v>
      </c>
      <c r="AC27" s="78" t="str">
        <f t="shared" si="4"/>
        <v>月</v>
      </c>
      <c r="AD27" s="78" t="str">
        <f t="shared" si="4"/>
        <v>火</v>
      </c>
      <c r="AE27" s="78" t="str">
        <f t="shared" si="4"/>
        <v>水</v>
      </c>
      <c r="AF27" s="78" t="str">
        <f t="shared" si="4"/>
        <v>木</v>
      </c>
      <c r="AG27" s="78" t="str">
        <f t="shared" si="4"/>
        <v>金</v>
      </c>
      <c r="AH27" s="78" t="str">
        <f t="shared" si="4"/>
        <v>土</v>
      </c>
      <c r="AI27" s="78" t="str">
        <f t="shared" si="4"/>
        <v>日</v>
      </c>
      <c r="AJ27" s="81" t="str">
        <f t="shared" si="4"/>
        <v>月</v>
      </c>
      <c r="AK27" s="10"/>
      <c r="AL27" s="9"/>
      <c r="AM27" s="9"/>
      <c r="AQ27" s="14"/>
    </row>
    <row r="28" spans="1:73" ht="17.25" customHeight="1">
      <c r="A28" s="99">
        <v>2026</v>
      </c>
      <c r="B28" s="162"/>
      <c r="C28" s="165"/>
      <c r="D28" s="151"/>
      <c r="E28" s="151"/>
      <c r="F28" s="59" t="s">
        <v>10</v>
      </c>
      <c r="G28" s="60" t="s">
        <v>10</v>
      </c>
      <c r="H28" s="60"/>
      <c r="I28" s="60"/>
      <c r="J28" s="60"/>
      <c r="K28" s="60"/>
      <c r="L28" s="60"/>
      <c r="M28" s="60" t="s">
        <v>10</v>
      </c>
      <c r="N28" s="60" t="s">
        <v>10</v>
      </c>
      <c r="O28" s="61"/>
      <c r="P28" s="62"/>
      <c r="Q28" s="60"/>
      <c r="R28" s="60" t="s">
        <v>14</v>
      </c>
      <c r="S28" s="60" t="s">
        <v>14</v>
      </c>
      <c r="T28" s="60" t="s">
        <v>14</v>
      </c>
      <c r="U28" s="60" t="s">
        <v>10</v>
      </c>
      <c r="V28" s="60"/>
      <c r="W28" s="60"/>
      <c r="X28" s="60"/>
      <c r="Y28" s="60"/>
      <c r="Z28" s="60"/>
      <c r="AA28" s="60" t="s">
        <v>10</v>
      </c>
      <c r="AB28" s="63" t="s">
        <v>10</v>
      </c>
      <c r="AC28" s="60"/>
      <c r="AD28" s="60"/>
      <c r="AE28" s="60"/>
      <c r="AF28" s="64"/>
      <c r="AG28" s="60"/>
      <c r="AH28" s="62" t="s">
        <v>10</v>
      </c>
      <c r="AI28" s="62" t="s">
        <v>10</v>
      </c>
      <c r="AJ28" s="66"/>
      <c r="AK28" s="12"/>
      <c r="AL28" s="13" t="str">
        <f>CONCATENATE(A28,"/",A29,"/",1)</f>
        <v>2026/8/1</v>
      </c>
      <c r="AM28" s="13">
        <f>EOMONTH(AL28,0)</f>
        <v>46265</v>
      </c>
      <c r="AN28" s="9"/>
      <c r="AQ28" s="14"/>
    </row>
    <row r="29" spans="1:73" ht="45" customHeight="1">
      <c r="A29" s="102">
        <f>A26+1</f>
        <v>8</v>
      </c>
      <c r="B29" s="163"/>
      <c r="C29" s="166"/>
      <c r="D29" s="152"/>
      <c r="E29" s="152"/>
      <c r="F29" s="41"/>
      <c r="G29" s="42"/>
      <c r="H29" s="42"/>
      <c r="I29" s="42"/>
      <c r="J29" s="42"/>
      <c r="K29" s="42"/>
      <c r="L29" s="42"/>
      <c r="M29" s="42"/>
      <c r="N29" s="42"/>
      <c r="O29" s="43"/>
      <c r="P29" s="42"/>
      <c r="Q29" s="42"/>
      <c r="R29" s="42" t="s">
        <v>19</v>
      </c>
      <c r="S29" s="42" t="s">
        <v>19</v>
      </c>
      <c r="T29" s="42" t="s">
        <v>19</v>
      </c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3"/>
      <c r="AG29" s="42"/>
      <c r="AH29" s="42"/>
      <c r="AI29" s="42"/>
      <c r="AJ29" s="44"/>
      <c r="AK29" s="12"/>
      <c r="AL29" s="13"/>
      <c r="AM29" s="13"/>
      <c r="AN29" s="5">
        <f>DAY(EOMONTH(AL31,0))</f>
        <v>30</v>
      </c>
      <c r="AO29" s="5">
        <f>AN29-COUNTIF(F31:AJ31,"―")-COUNTIF(F31:AJ31,"×")</f>
        <v>30</v>
      </c>
      <c r="AQ29" s="14">
        <f>IF(AO29=0,0,IF(AV29="施工開始",NETWORKDAYS.INTL(#REF!,AM31,"1111100"),IF(AV29="施工完了",NETWORKDAYS.INTL(AL31,#REF!,"1111100"),NETWORKDAYS.INTL(AL31,AM31,"1111100"))))</f>
        <v>8</v>
      </c>
      <c r="AV29" s="5" t="str">
        <f>IF(EXACT(AL31, CONCATENATE($AM$13,"/",$AN$11,"/",1))=TRUE,"施工開始",IF(EXACT(AL31, CONCATENATE($AM$14,"/",$AN$12,"/",1))=TRUE,"施工完了",""))</f>
        <v/>
      </c>
      <c r="AX29" s="5">
        <f>NETWORKDAYS.INTL($E$6,AM31,"1111100")</f>
        <v>44</v>
      </c>
    </row>
    <row r="30" spans="1:73" ht="14.25">
      <c r="A30" s="101"/>
      <c r="B30" s="161">
        <f>COUNTIF(F31:AJ31,"●")</f>
        <v>8</v>
      </c>
      <c r="C30" s="164">
        <v>8</v>
      </c>
      <c r="D30" s="150" t="s">
        <v>60</v>
      </c>
      <c r="E30" s="150" t="s">
        <v>60</v>
      </c>
      <c r="F30" s="77" t="str">
        <f t="shared" ref="F30:AJ30" si="5">TEXT(DATE($A31,$A32,F$14),"aaa")</f>
        <v>火</v>
      </c>
      <c r="G30" s="78" t="str">
        <f t="shared" si="5"/>
        <v>水</v>
      </c>
      <c r="H30" s="78" t="str">
        <f t="shared" si="5"/>
        <v>木</v>
      </c>
      <c r="I30" s="78" t="str">
        <f t="shared" si="5"/>
        <v>金</v>
      </c>
      <c r="J30" s="78" t="str">
        <f t="shared" si="5"/>
        <v>土</v>
      </c>
      <c r="K30" s="78" t="str">
        <f t="shared" si="5"/>
        <v>日</v>
      </c>
      <c r="L30" s="78" t="str">
        <f t="shared" si="5"/>
        <v>月</v>
      </c>
      <c r="M30" s="78" t="str">
        <f t="shared" si="5"/>
        <v>火</v>
      </c>
      <c r="N30" s="78" t="str">
        <f t="shared" si="5"/>
        <v>水</v>
      </c>
      <c r="O30" s="79" t="str">
        <f t="shared" si="5"/>
        <v>木</v>
      </c>
      <c r="P30" s="78" t="str">
        <f t="shared" si="5"/>
        <v>金</v>
      </c>
      <c r="Q30" s="78" t="str">
        <f t="shared" si="5"/>
        <v>土</v>
      </c>
      <c r="R30" s="78" t="str">
        <f t="shared" si="5"/>
        <v>日</v>
      </c>
      <c r="S30" s="78" t="str">
        <f t="shared" si="5"/>
        <v>月</v>
      </c>
      <c r="T30" s="78" t="str">
        <f t="shared" si="5"/>
        <v>火</v>
      </c>
      <c r="U30" s="78" t="str">
        <f t="shared" si="5"/>
        <v>水</v>
      </c>
      <c r="V30" s="79" t="str">
        <f t="shared" si="5"/>
        <v>木</v>
      </c>
      <c r="W30" s="78" t="str">
        <f t="shared" si="5"/>
        <v>金</v>
      </c>
      <c r="X30" s="78" t="str">
        <f t="shared" si="5"/>
        <v>土</v>
      </c>
      <c r="Y30" s="78" t="str">
        <f t="shared" si="5"/>
        <v>日</v>
      </c>
      <c r="Z30" s="78" t="str">
        <f t="shared" si="5"/>
        <v>月</v>
      </c>
      <c r="AA30" s="78" t="str">
        <f t="shared" si="5"/>
        <v>火</v>
      </c>
      <c r="AB30" s="78" t="str">
        <f t="shared" si="5"/>
        <v>水</v>
      </c>
      <c r="AC30" s="78" t="str">
        <f t="shared" si="5"/>
        <v>木</v>
      </c>
      <c r="AD30" s="78" t="str">
        <f t="shared" si="5"/>
        <v>金</v>
      </c>
      <c r="AE30" s="78" t="str">
        <f t="shared" si="5"/>
        <v>土</v>
      </c>
      <c r="AF30" s="78" t="str">
        <f t="shared" si="5"/>
        <v>日</v>
      </c>
      <c r="AG30" s="78" t="str">
        <f t="shared" si="5"/>
        <v>月</v>
      </c>
      <c r="AH30" s="78" t="str">
        <f t="shared" si="5"/>
        <v>火</v>
      </c>
      <c r="AI30" s="78" t="str">
        <f t="shared" si="5"/>
        <v>水</v>
      </c>
      <c r="AJ30" s="122" t="str">
        <f t="shared" si="5"/>
        <v>木</v>
      </c>
      <c r="AK30" s="10"/>
      <c r="AL30" s="9"/>
      <c r="AM30" s="9"/>
      <c r="AQ30" s="14"/>
    </row>
    <row r="31" spans="1:73" ht="18" customHeight="1">
      <c r="A31" s="99">
        <v>2026</v>
      </c>
      <c r="B31" s="162"/>
      <c r="C31" s="165"/>
      <c r="D31" s="151"/>
      <c r="E31" s="151"/>
      <c r="F31" s="59"/>
      <c r="G31" s="60"/>
      <c r="H31" s="60"/>
      <c r="I31" s="60"/>
      <c r="J31" s="60" t="s">
        <v>10</v>
      </c>
      <c r="K31" s="60" t="s">
        <v>10</v>
      </c>
      <c r="L31" s="60"/>
      <c r="M31" s="60"/>
      <c r="N31" s="60"/>
      <c r="O31" s="61"/>
      <c r="P31" s="62"/>
      <c r="Q31" s="60" t="s">
        <v>10</v>
      </c>
      <c r="R31" s="60" t="s">
        <v>10</v>
      </c>
      <c r="S31" s="60"/>
      <c r="T31" s="60"/>
      <c r="U31" s="60"/>
      <c r="V31" s="60"/>
      <c r="W31" s="60"/>
      <c r="X31" s="60" t="s">
        <v>10</v>
      </c>
      <c r="Y31" s="60" t="s">
        <v>10</v>
      </c>
      <c r="Z31" s="60" t="s">
        <v>14</v>
      </c>
      <c r="AA31" s="60" t="s">
        <v>14</v>
      </c>
      <c r="AB31" s="63" t="s">
        <v>14</v>
      </c>
      <c r="AC31" s="60"/>
      <c r="AD31" s="60"/>
      <c r="AE31" s="60" t="s">
        <v>10</v>
      </c>
      <c r="AF31" s="64" t="s">
        <v>10</v>
      </c>
      <c r="AG31" s="60"/>
      <c r="AH31" s="62"/>
      <c r="AI31" s="62"/>
      <c r="AJ31" s="66"/>
      <c r="AK31" s="12"/>
      <c r="AL31" s="13" t="str">
        <f>CONCATENATE(A31,"/",A32,"/",1)</f>
        <v>2026/9/1</v>
      </c>
      <c r="AM31" s="13">
        <f>EOMONTH(AL31,0)</f>
        <v>46295</v>
      </c>
      <c r="AN31" s="9"/>
      <c r="AQ31" s="14"/>
    </row>
    <row r="32" spans="1:73" ht="45" customHeight="1">
      <c r="A32" s="102">
        <f>A29+1</f>
        <v>9</v>
      </c>
      <c r="B32" s="163"/>
      <c r="C32" s="166"/>
      <c r="D32" s="152"/>
      <c r="E32" s="152"/>
      <c r="F32" s="41"/>
      <c r="G32" s="42"/>
      <c r="H32" s="42"/>
      <c r="I32" s="42"/>
      <c r="J32" s="42"/>
      <c r="K32" s="42"/>
      <c r="L32" s="42"/>
      <c r="M32" s="42"/>
      <c r="N32" s="42"/>
      <c r="O32" s="43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 t="s">
        <v>18</v>
      </c>
      <c r="AA32" s="42" t="s">
        <v>18</v>
      </c>
      <c r="AB32" s="42" t="s">
        <v>18</v>
      </c>
      <c r="AC32" s="42"/>
      <c r="AD32" s="42"/>
      <c r="AE32" s="42"/>
      <c r="AF32" s="43"/>
      <c r="AG32" s="42"/>
      <c r="AH32" s="42"/>
      <c r="AI32" s="42"/>
      <c r="AJ32" s="44"/>
      <c r="AK32" s="12"/>
      <c r="AL32" s="13"/>
      <c r="AM32" s="13"/>
      <c r="AN32" s="5">
        <f>DAY(EOMONTH(AL34,0))</f>
        <v>31</v>
      </c>
      <c r="AO32" s="5">
        <f>AN32-COUNTIF(F34:AJ34,"―")-COUNTIF(F34:AJ34,"×")</f>
        <v>31</v>
      </c>
      <c r="AQ32" s="14">
        <f>IF(AO32=0,0,IF(AV32="施工開始",NETWORKDAYS.INTL(#REF!,AM34,"1111100"),IF(AV32="施工完了",NETWORKDAYS.INTL(AL34,#REF!,"1111100"),NETWORKDAYS.INTL(AL34,AM34,"1111100"))))</f>
        <v>9</v>
      </c>
      <c r="AV32" s="5" t="str">
        <f>IF(EXACT(AL34, CONCATENATE($AM$13,"/",$AN$11,"/",1))=TRUE,"施工開始",IF(EXACT(AL34, CONCATENATE($AM$14,"/",$AN$12,"/",1))=TRUE,"施工完了",""))</f>
        <v/>
      </c>
      <c r="AX32" s="5">
        <f>NETWORKDAYS.INTL($E$6,AM34,"1111100")</f>
        <v>53</v>
      </c>
    </row>
    <row r="33" spans="1:61" ht="14.25">
      <c r="A33" s="101"/>
      <c r="B33" s="161">
        <f>COUNTIF(F34:AJ34,"●")</f>
        <v>9</v>
      </c>
      <c r="C33" s="164">
        <v>9</v>
      </c>
      <c r="D33" s="150" t="s">
        <v>60</v>
      </c>
      <c r="E33" s="150" t="s">
        <v>60</v>
      </c>
      <c r="F33" s="77" t="str">
        <f t="shared" ref="F33:AJ33" si="6">TEXT(DATE($A34,$A35,F$14),"aaa")</f>
        <v>木</v>
      </c>
      <c r="G33" s="78" t="str">
        <f t="shared" si="6"/>
        <v>金</v>
      </c>
      <c r="H33" s="78" t="str">
        <f t="shared" si="6"/>
        <v>土</v>
      </c>
      <c r="I33" s="78" t="str">
        <f t="shared" si="6"/>
        <v>日</v>
      </c>
      <c r="J33" s="78" t="str">
        <f t="shared" si="6"/>
        <v>月</v>
      </c>
      <c r="K33" s="78" t="str">
        <f t="shared" si="6"/>
        <v>火</v>
      </c>
      <c r="L33" s="78" t="str">
        <f t="shared" si="6"/>
        <v>水</v>
      </c>
      <c r="M33" s="78" t="str">
        <f t="shared" si="6"/>
        <v>木</v>
      </c>
      <c r="N33" s="78" t="str">
        <f t="shared" si="6"/>
        <v>金</v>
      </c>
      <c r="O33" s="79" t="str">
        <f t="shared" si="6"/>
        <v>土</v>
      </c>
      <c r="P33" s="78" t="str">
        <f t="shared" si="6"/>
        <v>日</v>
      </c>
      <c r="Q33" s="78" t="str">
        <f t="shared" si="6"/>
        <v>月</v>
      </c>
      <c r="R33" s="78" t="str">
        <f t="shared" si="6"/>
        <v>火</v>
      </c>
      <c r="S33" s="78" t="str">
        <f t="shared" si="6"/>
        <v>水</v>
      </c>
      <c r="T33" s="78" t="str">
        <f t="shared" si="6"/>
        <v>木</v>
      </c>
      <c r="U33" s="78" t="str">
        <f t="shared" si="6"/>
        <v>金</v>
      </c>
      <c r="V33" s="79" t="str">
        <f t="shared" si="6"/>
        <v>土</v>
      </c>
      <c r="W33" s="78" t="str">
        <f t="shared" si="6"/>
        <v>日</v>
      </c>
      <c r="X33" s="78" t="str">
        <f t="shared" si="6"/>
        <v>月</v>
      </c>
      <c r="Y33" s="78" t="str">
        <f t="shared" si="6"/>
        <v>火</v>
      </c>
      <c r="Z33" s="78" t="str">
        <f t="shared" si="6"/>
        <v>水</v>
      </c>
      <c r="AA33" s="78" t="str">
        <f t="shared" si="6"/>
        <v>木</v>
      </c>
      <c r="AB33" s="78" t="str">
        <f t="shared" si="6"/>
        <v>金</v>
      </c>
      <c r="AC33" s="78" t="str">
        <f t="shared" si="6"/>
        <v>土</v>
      </c>
      <c r="AD33" s="78" t="str">
        <f t="shared" si="6"/>
        <v>日</v>
      </c>
      <c r="AE33" s="78" t="str">
        <f t="shared" si="6"/>
        <v>月</v>
      </c>
      <c r="AF33" s="78" t="str">
        <f t="shared" si="6"/>
        <v>火</v>
      </c>
      <c r="AG33" s="78" t="str">
        <f t="shared" si="6"/>
        <v>水</v>
      </c>
      <c r="AH33" s="78" t="str">
        <f t="shared" si="6"/>
        <v>木</v>
      </c>
      <c r="AI33" s="78" t="str">
        <f t="shared" si="6"/>
        <v>金</v>
      </c>
      <c r="AJ33" s="81" t="str">
        <f t="shared" si="6"/>
        <v>土</v>
      </c>
      <c r="AK33" s="10"/>
      <c r="AL33" s="9"/>
      <c r="AM33" s="9"/>
      <c r="AQ33" s="14"/>
    </row>
    <row r="34" spans="1:61" ht="18" customHeight="1">
      <c r="A34" s="99">
        <v>2026</v>
      </c>
      <c r="B34" s="162"/>
      <c r="C34" s="165"/>
      <c r="D34" s="151"/>
      <c r="E34" s="151"/>
      <c r="F34" s="59"/>
      <c r="G34" s="60"/>
      <c r="H34" s="60" t="s">
        <v>10</v>
      </c>
      <c r="I34" s="60" t="s">
        <v>10</v>
      </c>
      <c r="J34" s="60"/>
      <c r="K34" s="60"/>
      <c r="L34" s="60"/>
      <c r="M34" s="60"/>
      <c r="N34" s="60"/>
      <c r="O34" s="61" t="s">
        <v>10</v>
      </c>
      <c r="P34" s="60" t="s">
        <v>10</v>
      </c>
      <c r="Q34" s="60" t="s">
        <v>14</v>
      </c>
      <c r="R34" s="60"/>
      <c r="S34" s="60"/>
      <c r="T34" s="60"/>
      <c r="U34" s="60"/>
      <c r="V34" s="60" t="s">
        <v>10</v>
      </c>
      <c r="W34" s="60" t="s">
        <v>10</v>
      </c>
      <c r="X34" s="60"/>
      <c r="Y34" s="60"/>
      <c r="Z34" s="60"/>
      <c r="AA34" s="60"/>
      <c r="AB34" s="60"/>
      <c r="AC34" s="60" t="s">
        <v>10</v>
      </c>
      <c r="AD34" s="60" t="s">
        <v>10</v>
      </c>
      <c r="AE34" s="60"/>
      <c r="AF34" s="60"/>
      <c r="AG34" s="60"/>
      <c r="AH34" s="60"/>
      <c r="AI34" s="62"/>
      <c r="AJ34" s="67" t="s">
        <v>10</v>
      </c>
      <c r="AK34" s="12"/>
      <c r="AL34" s="13" t="str">
        <f>CONCATENATE(A34,"/",A35,"/",1)</f>
        <v>2026/10/1</v>
      </c>
      <c r="AM34" s="13">
        <f>EOMONTH(AL34,0)</f>
        <v>46326</v>
      </c>
      <c r="AN34" s="9"/>
      <c r="AQ34" s="14"/>
    </row>
    <row r="35" spans="1:61" ht="45" customHeight="1">
      <c r="A35" s="102">
        <f>A32+1</f>
        <v>10</v>
      </c>
      <c r="B35" s="163"/>
      <c r="C35" s="166"/>
      <c r="D35" s="152"/>
      <c r="E35" s="152"/>
      <c r="F35" s="46"/>
      <c r="G35" s="47"/>
      <c r="H35" s="47"/>
      <c r="I35" s="47"/>
      <c r="J35" s="47"/>
      <c r="K35" s="47"/>
      <c r="L35" s="47"/>
      <c r="M35" s="47"/>
      <c r="N35" s="47"/>
      <c r="O35" s="48"/>
      <c r="P35" s="47"/>
      <c r="Q35" s="42" t="s">
        <v>18</v>
      </c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9"/>
      <c r="AK35" s="12"/>
      <c r="AL35" s="13"/>
      <c r="AM35" s="13"/>
      <c r="AN35" s="5">
        <f>DAY(EOMONTH(AL37,0))</f>
        <v>30</v>
      </c>
      <c r="AO35" s="5">
        <f>AN35-COUNTIF(F37:AJ37,"―")-COUNTIF(F37:AJ37,"×")</f>
        <v>30</v>
      </c>
      <c r="AQ35" s="14">
        <f>IF(AO35=0,0,IF(AV35="施工開始",NETWORKDAYS.INTL(#REF!,AM37,"1111100"),IF(AV35="施工完了",NETWORKDAYS.INTL(AL37,#REF!,"1111100"),NETWORKDAYS.INTL(AL37,AM37,"1111100"))))</f>
        <v>9</v>
      </c>
      <c r="AV35" s="5" t="str">
        <f>IF(EXACT(AL37, CONCATENATE($AM$13,"/",$AN$11,"/",1))=TRUE,"施工開始",IF(EXACT(AL37, CONCATENATE($AM$14,"/",$AN$12,"/",1))=TRUE,"施工完了",""))</f>
        <v/>
      </c>
      <c r="AX35" s="5">
        <f>NETWORKDAYS.INTL($E$6,AM37,"1111100")</f>
        <v>62</v>
      </c>
    </row>
    <row r="36" spans="1:61" ht="14.25">
      <c r="A36" s="101"/>
      <c r="B36" s="161">
        <f>COUNTIF(F37:AJ37,"●")</f>
        <v>9</v>
      </c>
      <c r="C36" s="164">
        <v>9</v>
      </c>
      <c r="D36" s="150" t="s">
        <v>60</v>
      </c>
      <c r="E36" s="150" t="s">
        <v>60</v>
      </c>
      <c r="F36" s="77" t="str">
        <f t="shared" ref="F36:AJ36" si="7">TEXT(DATE($A37,$A38,F$14),"aaa")</f>
        <v>日</v>
      </c>
      <c r="G36" s="78" t="str">
        <f t="shared" si="7"/>
        <v>月</v>
      </c>
      <c r="H36" s="78" t="str">
        <f t="shared" si="7"/>
        <v>火</v>
      </c>
      <c r="I36" s="78" t="str">
        <f t="shared" si="7"/>
        <v>水</v>
      </c>
      <c r="J36" s="78" t="str">
        <f t="shared" si="7"/>
        <v>木</v>
      </c>
      <c r="K36" s="78" t="str">
        <f t="shared" si="7"/>
        <v>金</v>
      </c>
      <c r="L36" s="78" t="str">
        <f t="shared" si="7"/>
        <v>土</v>
      </c>
      <c r="M36" s="78" t="str">
        <f t="shared" si="7"/>
        <v>日</v>
      </c>
      <c r="N36" s="78" t="str">
        <f t="shared" si="7"/>
        <v>月</v>
      </c>
      <c r="O36" s="79" t="str">
        <f t="shared" si="7"/>
        <v>火</v>
      </c>
      <c r="P36" s="78" t="str">
        <f t="shared" si="7"/>
        <v>水</v>
      </c>
      <c r="Q36" s="78" t="str">
        <f t="shared" si="7"/>
        <v>木</v>
      </c>
      <c r="R36" s="78" t="str">
        <f t="shared" si="7"/>
        <v>金</v>
      </c>
      <c r="S36" s="78" t="str">
        <f t="shared" si="7"/>
        <v>土</v>
      </c>
      <c r="T36" s="78" t="str">
        <f t="shared" si="7"/>
        <v>日</v>
      </c>
      <c r="U36" s="78" t="str">
        <f t="shared" si="7"/>
        <v>月</v>
      </c>
      <c r="V36" s="79" t="str">
        <f t="shared" si="7"/>
        <v>火</v>
      </c>
      <c r="W36" s="78" t="str">
        <f t="shared" si="7"/>
        <v>水</v>
      </c>
      <c r="X36" s="78" t="str">
        <f t="shared" si="7"/>
        <v>木</v>
      </c>
      <c r="Y36" s="78" t="str">
        <f t="shared" si="7"/>
        <v>金</v>
      </c>
      <c r="Z36" s="78" t="str">
        <f t="shared" si="7"/>
        <v>土</v>
      </c>
      <c r="AA36" s="78" t="str">
        <f t="shared" si="7"/>
        <v>日</v>
      </c>
      <c r="AB36" s="78" t="str">
        <f t="shared" si="7"/>
        <v>月</v>
      </c>
      <c r="AC36" s="78" t="str">
        <f t="shared" si="7"/>
        <v>火</v>
      </c>
      <c r="AD36" s="78" t="str">
        <f t="shared" si="7"/>
        <v>水</v>
      </c>
      <c r="AE36" s="78" t="str">
        <f t="shared" si="7"/>
        <v>木</v>
      </c>
      <c r="AF36" s="78" t="str">
        <f t="shared" si="7"/>
        <v>金</v>
      </c>
      <c r="AG36" s="78" t="str">
        <f t="shared" si="7"/>
        <v>土</v>
      </c>
      <c r="AH36" s="78" t="str">
        <f t="shared" si="7"/>
        <v>日</v>
      </c>
      <c r="AI36" s="78" t="str">
        <f t="shared" si="7"/>
        <v>月</v>
      </c>
      <c r="AJ36" s="122" t="str">
        <f t="shared" si="7"/>
        <v>火</v>
      </c>
      <c r="AK36" s="10"/>
      <c r="AL36" s="9"/>
      <c r="AM36" s="9"/>
      <c r="AQ36" s="14"/>
    </row>
    <row r="37" spans="1:61" ht="18" customHeight="1">
      <c r="A37" s="99">
        <v>2026</v>
      </c>
      <c r="B37" s="162"/>
      <c r="C37" s="165"/>
      <c r="D37" s="151"/>
      <c r="E37" s="151"/>
      <c r="F37" s="59" t="s">
        <v>10</v>
      </c>
      <c r="G37" s="60"/>
      <c r="H37" s="60" t="s">
        <v>14</v>
      </c>
      <c r="I37" s="60"/>
      <c r="J37" s="60"/>
      <c r="K37" s="60"/>
      <c r="L37" s="60" t="s">
        <v>10</v>
      </c>
      <c r="M37" s="60" t="s">
        <v>10</v>
      </c>
      <c r="N37" s="60"/>
      <c r="O37" s="61"/>
      <c r="P37" s="62"/>
      <c r="Q37" s="60"/>
      <c r="R37" s="60"/>
      <c r="S37" s="60" t="s">
        <v>10</v>
      </c>
      <c r="T37" s="60" t="s">
        <v>10</v>
      </c>
      <c r="U37" s="60"/>
      <c r="V37" s="60"/>
      <c r="W37" s="60"/>
      <c r="X37" s="60"/>
      <c r="Y37" s="60"/>
      <c r="Z37" s="60" t="s">
        <v>10</v>
      </c>
      <c r="AA37" s="60" t="s">
        <v>10</v>
      </c>
      <c r="AB37" s="63" t="s">
        <v>14</v>
      </c>
      <c r="AC37" s="60"/>
      <c r="AD37" s="60"/>
      <c r="AE37" s="60"/>
      <c r="AF37" s="60"/>
      <c r="AG37" s="60" t="s">
        <v>10</v>
      </c>
      <c r="AH37" s="60" t="s">
        <v>10</v>
      </c>
      <c r="AI37" s="62"/>
      <c r="AJ37" s="66"/>
      <c r="AK37" s="12"/>
      <c r="AL37" s="13" t="str">
        <f>CONCATENATE(A37,"/",A38,"/",1)</f>
        <v>2026/11/1</v>
      </c>
      <c r="AM37" s="13">
        <f>EOMONTH(AL37,0)</f>
        <v>46356</v>
      </c>
      <c r="AN37" s="9"/>
      <c r="AQ37" s="14"/>
    </row>
    <row r="38" spans="1:61" ht="45" customHeight="1">
      <c r="A38" s="102">
        <f>A35+1</f>
        <v>11</v>
      </c>
      <c r="B38" s="163"/>
      <c r="C38" s="166"/>
      <c r="D38" s="152"/>
      <c r="E38" s="152"/>
      <c r="F38" s="41"/>
      <c r="G38" s="42"/>
      <c r="H38" s="42" t="s">
        <v>18</v>
      </c>
      <c r="I38" s="42"/>
      <c r="J38" s="42"/>
      <c r="K38" s="42"/>
      <c r="L38" s="42"/>
      <c r="M38" s="42"/>
      <c r="N38" s="42"/>
      <c r="O38" s="43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 t="s">
        <v>18</v>
      </c>
      <c r="AC38" s="42"/>
      <c r="AD38" s="42"/>
      <c r="AE38" s="42"/>
      <c r="AF38" s="43"/>
      <c r="AG38" s="42"/>
      <c r="AH38" s="42"/>
      <c r="AI38" s="42"/>
      <c r="AJ38" s="44"/>
      <c r="AK38" s="12"/>
      <c r="AL38" s="13"/>
      <c r="AM38" s="13"/>
      <c r="AN38" s="5">
        <f>DAY(EOMONTH(AL40,0))</f>
        <v>31</v>
      </c>
      <c r="AO38" s="5">
        <f>AN38-COUNTIF(F40:AJ40,"―")-COUNTIF(F40:AJ40,"×")</f>
        <v>31</v>
      </c>
      <c r="AQ38" s="14">
        <f>IF(AO38=0,0,IF(AV38="施工開始",NETWORKDAYS.INTL(#REF!,AM40,"1111100"),IF(AV38="施工完了",NETWORKDAYS.INTL(AL40,W1,"1111100"),NETWORKDAYS.INTL(AL40,AM40,"1111100"))))</f>
        <v>8</v>
      </c>
      <c r="AV38" s="5" t="str">
        <f>IF(EXACT(AL40, CONCATENATE($AM$13,"/",$AN$11,"/",1))=TRUE,"施工開始",IF(EXACT(AL40, CONCATENATE($AM$14,"/",$AN$12,"/",1))=TRUE,"施工完了",""))</f>
        <v/>
      </c>
      <c r="AX38" s="5">
        <f>NETWORKDAYS.INTL($E$6,AM40,"1111100")</f>
        <v>70</v>
      </c>
    </row>
    <row r="39" spans="1:61" ht="14.25">
      <c r="A39" s="101"/>
      <c r="B39" s="161">
        <f>COUNTIF(F40:AJ40,"●")</f>
        <v>8</v>
      </c>
      <c r="C39" s="164">
        <v>8</v>
      </c>
      <c r="D39" s="150" t="s">
        <v>60</v>
      </c>
      <c r="E39" s="150" t="s">
        <v>60</v>
      </c>
      <c r="F39" s="77" t="str">
        <f t="shared" ref="F39:AJ39" si="8">TEXT(DATE($A40,$A41,F$14),"aaa")</f>
        <v>火</v>
      </c>
      <c r="G39" s="78" t="str">
        <f t="shared" si="8"/>
        <v>水</v>
      </c>
      <c r="H39" s="78" t="str">
        <f t="shared" si="8"/>
        <v>木</v>
      </c>
      <c r="I39" s="78" t="str">
        <f t="shared" si="8"/>
        <v>金</v>
      </c>
      <c r="J39" s="78" t="str">
        <f t="shared" si="8"/>
        <v>土</v>
      </c>
      <c r="K39" s="78" t="str">
        <f t="shared" si="8"/>
        <v>日</v>
      </c>
      <c r="L39" s="78" t="str">
        <f t="shared" si="8"/>
        <v>月</v>
      </c>
      <c r="M39" s="78" t="str">
        <f t="shared" si="8"/>
        <v>火</v>
      </c>
      <c r="N39" s="78" t="str">
        <f t="shared" si="8"/>
        <v>水</v>
      </c>
      <c r="O39" s="79" t="str">
        <f t="shared" si="8"/>
        <v>木</v>
      </c>
      <c r="P39" s="78" t="str">
        <f t="shared" si="8"/>
        <v>金</v>
      </c>
      <c r="Q39" s="78" t="str">
        <f t="shared" si="8"/>
        <v>土</v>
      </c>
      <c r="R39" s="78" t="str">
        <f t="shared" si="8"/>
        <v>日</v>
      </c>
      <c r="S39" s="78" t="str">
        <f t="shared" si="8"/>
        <v>月</v>
      </c>
      <c r="T39" s="78" t="str">
        <f t="shared" si="8"/>
        <v>火</v>
      </c>
      <c r="U39" s="78" t="str">
        <f t="shared" si="8"/>
        <v>水</v>
      </c>
      <c r="V39" s="79" t="str">
        <f t="shared" si="8"/>
        <v>木</v>
      </c>
      <c r="W39" s="78" t="str">
        <f t="shared" si="8"/>
        <v>金</v>
      </c>
      <c r="X39" s="78" t="str">
        <f t="shared" si="8"/>
        <v>土</v>
      </c>
      <c r="Y39" s="78" t="str">
        <f t="shared" si="8"/>
        <v>日</v>
      </c>
      <c r="Z39" s="78" t="str">
        <f t="shared" si="8"/>
        <v>月</v>
      </c>
      <c r="AA39" s="78" t="str">
        <f t="shared" si="8"/>
        <v>火</v>
      </c>
      <c r="AB39" s="78" t="str">
        <f t="shared" si="8"/>
        <v>水</v>
      </c>
      <c r="AC39" s="78" t="str">
        <f t="shared" si="8"/>
        <v>木</v>
      </c>
      <c r="AD39" s="78" t="str">
        <f t="shared" si="8"/>
        <v>金</v>
      </c>
      <c r="AE39" s="78" t="str">
        <f t="shared" si="8"/>
        <v>土</v>
      </c>
      <c r="AF39" s="78" t="str">
        <f t="shared" si="8"/>
        <v>日</v>
      </c>
      <c r="AG39" s="78" t="str">
        <f t="shared" si="8"/>
        <v>月</v>
      </c>
      <c r="AH39" s="78" t="str">
        <f t="shared" si="8"/>
        <v>火</v>
      </c>
      <c r="AI39" s="78" t="str">
        <f t="shared" si="8"/>
        <v>水</v>
      </c>
      <c r="AJ39" s="81" t="str">
        <f t="shared" si="8"/>
        <v>木</v>
      </c>
      <c r="AK39" s="10"/>
      <c r="AL39" s="9"/>
      <c r="AM39" s="9"/>
      <c r="AQ39" s="14"/>
    </row>
    <row r="40" spans="1:61" ht="18" customHeight="1">
      <c r="A40" s="99">
        <v>2026</v>
      </c>
      <c r="B40" s="162"/>
      <c r="C40" s="165"/>
      <c r="D40" s="151"/>
      <c r="E40" s="151"/>
      <c r="F40" s="59"/>
      <c r="G40" s="60"/>
      <c r="H40" s="60"/>
      <c r="I40" s="60"/>
      <c r="J40" s="60" t="s">
        <v>10</v>
      </c>
      <c r="K40" s="60" t="s">
        <v>10</v>
      </c>
      <c r="L40" s="60"/>
      <c r="M40" s="60"/>
      <c r="N40" s="60"/>
      <c r="O40" s="61"/>
      <c r="P40" s="62" t="s">
        <v>10</v>
      </c>
      <c r="Q40" s="60" t="s">
        <v>10</v>
      </c>
      <c r="R40" s="60"/>
      <c r="S40" s="60"/>
      <c r="T40" s="60"/>
      <c r="U40" s="60"/>
      <c r="V40" s="60"/>
      <c r="W40" s="60"/>
      <c r="X40" s="60" t="s">
        <v>10</v>
      </c>
      <c r="Y40" s="60" t="s">
        <v>10</v>
      </c>
      <c r="Z40" s="60"/>
      <c r="AA40" s="60"/>
      <c r="AB40" s="63"/>
      <c r="AC40" s="60"/>
      <c r="AD40" s="60"/>
      <c r="AE40" s="60" t="s">
        <v>10</v>
      </c>
      <c r="AF40" s="64" t="s">
        <v>10</v>
      </c>
      <c r="AG40" s="60"/>
      <c r="AH40" s="60" t="s">
        <v>14</v>
      </c>
      <c r="AI40" s="60" t="s">
        <v>14</v>
      </c>
      <c r="AJ40" s="67" t="s">
        <v>14</v>
      </c>
      <c r="AK40" s="12"/>
      <c r="AL40" s="13" t="str">
        <f>CONCATENATE(A40,"/",A41,"/",1)</f>
        <v>2026/12/1</v>
      </c>
      <c r="AM40" s="13">
        <f>EOMONTH(AL40,0)</f>
        <v>46387</v>
      </c>
      <c r="AN40" s="9"/>
      <c r="AQ40" s="14"/>
    </row>
    <row r="41" spans="1:61" ht="45" customHeight="1">
      <c r="A41" s="102">
        <f>A38+1</f>
        <v>12</v>
      </c>
      <c r="B41" s="163"/>
      <c r="C41" s="166"/>
      <c r="D41" s="152"/>
      <c r="E41" s="152"/>
      <c r="F41" s="41"/>
      <c r="G41" s="42"/>
      <c r="H41" s="42"/>
      <c r="I41" s="42"/>
      <c r="J41" s="42"/>
      <c r="K41" s="42"/>
      <c r="L41" s="42"/>
      <c r="M41" s="42"/>
      <c r="N41" s="42"/>
      <c r="O41" s="43"/>
      <c r="P41" s="42" t="s">
        <v>24</v>
      </c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3"/>
      <c r="AG41" s="42"/>
      <c r="AH41" s="42" t="s">
        <v>20</v>
      </c>
      <c r="AI41" s="42" t="s">
        <v>20</v>
      </c>
      <c r="AJ41" s="44" t="s">
        <v>20</v>
      </c>
      <c r="AK41" s="12"/>
      <c r="AL41" s="13"/>
      <c r="AM41" s="13"/>
      <c r="AN41" s="5">
        <f>DAY(EOMONTH(AL43,0))</f>
        <v>31</v>
      </c>
      <c r="AO41" s="5">
        <f>AN41-COUNTIF(F43:AJ43,"―")-COUNTIF(F43:AJ43,"×")</f>
        <v>31</v>
      </c>
      <c r="AQ41" s="14">
        <f>IF(AO41=0,0,IF(AV41="施工開始",NETWORKDAYS.INTL(#REF!,AM43,"1111100"),IF(AV41="施工完了",NETWORKDAYS.INTL(AL43,D11,"1111100"),NETWORKDAYS.INTL(AL43,AM43,"1111100"))))</f>
        <v>10</v>
      </c>
      <c r="AV41" s="5" t="str">
        <f>IF(EXACT(AL43, CONCATENATE($AM$13,"/",$AN$11,"/",1))=TRUE,"施工開始",IF(EXACT(AL43, CONCATENATE($AM$14,"/",$AN$12,"/",1))=TRUE,"施工完了",""))</f>
        <v/>
      </c>
      <c r="AX41" s="5">
        <f>NETWORKDAYS.INTL($E$6,AM43,"1111100")</f>
        <v>80</v>
      </c>
    </row>
    <row r="42" spans="1:61" ht="14.25">
      <c r="A42" s="101"/>
      <c r="B42" s="161">
        <f>COUNTIF(F43:AJ43,"●")</f>
        <v>8</v>
      </c>
      <c r="C42" s="164">
        <v>8</v>
      </c>
      <c r="D42" s="150" t="s">
        <v>60</v>
      </c>
      <c r="E42" s="150"/>
      <c r="F42" s="77" t="str">
        <f t="shared" ref="F42:AJ42" si="9">TEXT(DATE($A43,$A44,F$14),"aaa")</f>
        <v>金</v>
      </c>
      <c r="G42" s="78" t="str">
        <f t="shared" si="9"/>
        <v>土</v>
      </c>
      <c r="H42" s="78" t="str">
        <f t="shared" si="9"/>
        <v>日</v>
      </c>
      <c r="I42" s="78" t="str">
        <f t="shared" si="9"/>
        <v>月</v>
      </c>
      <c r="J42" s="78" t="str">
        <f t="shared" si="9"/>
        <v>火</v>
      </c>
      <c r="K42" s="78" t="str">
        <f t="shared" si="9"/>
        <v>水</v>
      </c>
      <c r="L42" s="78" t="str">
        <f t="shared" si="9"/>
        <v>木</v>
      </c>
      <c r="M42" s="78" t="str">
        <f t="shared" si="9"/>
        <v>金</v>
      </c>
      <c r="N42" s="78" t="str">
        <f t="shared" si="9"/>
        <v>土</v>
      </c>
      <c r="O42" s="79" t="str">
        <f t="shared" si="9"/>
        <v>日</v>
      </c>
      <c r="P42" s="78" t="str">
        <f t="shared" si="9"/>
        <v>月</v>
      </c>
      <c r="Q42" s="78" t="str">
        <f t="shared" si="9"/>
        <v>火</v>
      </c>
      <c r="R42" s="78" t="str">
        <f t="shared" si="9"/>
        <v>水</v>
      </c>
      <c r="S42" s="78" t="str">
        <f t="shared" si="9"/>
        <v>木</v>
      </c>
      <c r="T42" s="78" t="str">
        <f t="shared" si="9"/>
        <v>金</v>
      </c>
      <c r="U42" s="78" t="str">
        <f t="shared" si="9"/>
        <v>土</v>
      </c>
      <c r="V42" s="79" t="str">
        <f t="shared" si="9"/>
        <v>日</v>
      </c>
      <c r="W42" s="78" t="str">
        <f t="shared" si="9"/>
        <v>月</v>
      </c>
      <c r="X42" s="78" t="str">
        <f t="shared" si="9"/>
        <v>火</v>
      </c>
      <c r="Y42" s="78" t="str">
        <f t="shared" si="9"/>
        <v>水</v>
      </c>
      <c r="Z42" s="78" t="str">
        <f t="shared" si="9"/>
        <v>木</v>
      </c>
      <c r="AA42" s="78" t="str">
        <f t="shared" si="9"/>
        <v>金</v>
      </c>
      <c r="AB42" s="78" t="str">
        <f t="shared" si="9"/>
        <v>土</v>
      </c>
      <c r="AC42" s="78" t="str">
        <f t="shared" si="9"/>
        <v>日</v>
      </c>
      <c r="AD42" s="78" t="str">
        <f t="shared" si="9"/>
        <v>月</v>
      </c>
      <c r="AE42" s="78" t="str">
        <f t="shared" si="9"/>
        <v>火</v>
      </c>
      <c r="AF42" s="78" t="str">
        <f t="shared" si="9"/>
        <v>水</v>
      </c>
      <c r="AG42" s="78" t="str">
        <f t="shared" si="9"/>
        <v>木</v>
      </c>
      <c r="AH42" s="78" t="str">
        <f t="shared" si="9"/>
        <v>金</v>
      </c>
      <c r="AI42" s="78" t="str">
        <f t="shared" si="9"/>
        <v>土</v>
      </c>
      <c r="AJ42" s="81" t="str">
        <f t="shared" si="9"/>
        <v>日</v>
      </c>
      <c r="AK42" s="10"/>
      <c r="AL42" s="9"/>
      <c r="AM42" s="9"/>
      <c r="AQ42" s="14"/>
    </row>
    <row r="43" spans="1:61" ht="18" customHeight="1">
      <c r="A43" s="82" t="s">
        <v>6</v>
      </c>
      <c r="B43" s="162"/>
      <c r="C43" s="165"/>
      <c r="D43" s="151"/>
      <c r="E43" s="151"/>
      <c r="F43" s="59" t="s">
        <v>14</v>
      </c>
      <c r="G43" s="60" t="s">
        <v>14</v>
      </c>
      <c r="H43" s="60" t="s">
        <v>14</v>
      </c>
      <c r="I43" s="60"/>
      <c r="J43" s="60"/>
      <c r="K43" s="60"/>
      <c r="L43" s="60"/>
      <c r="M43" s="60"/>
      <c r="N43" s="60" t="s">
        <v>10</v>
      </c>
      <c r="O43" s="61" t="s">
        <v>10</v>
      </c>
      <c r="P43" s="62" t="s">
        <v>14</v>
      </c>
      <c r="Q43" s="60"/>
      <c r="R43" s="60"/>
      <c r="S43" s="60"/>
      <c r="T43" s="60"/>
      <c r="U43" s="60"/>
      <c r="V43" s="60" t="s">
        <v>10</v>
      </c>
      <c r="W43" s="60" t="s">
        <v>10</v>
      </c>
      <c r="X43" s="60"/>
      <c r="Y43" s="60"/>
      <c r="Z43" s="60"/>
      <c r="AA43" s="60"/>
      <c r="AB43" s="63" t="s">
        <v>10</v>
      </c>
      <c r="AC43" s="60" t="s">
        <v>10</v>
      </c>
      <c r="AD43" s="60"/>
      <c r="AE43" s="60"/>
      <c r="AF43" s="64"/>
      <c r="AG43" s="60"/>
      <c r="AH43" s="60"/>
      <c r="AI43" s="60" t="s">
        <v>10</v>
      </c>
      <c r="AJ43" s="67" t="s">
        <v>10</v>
      </c>
      <c r="AK43" s="12"/>
      <c r="AL43" s="13" t="str">
        <f>CONCATENATE(A43,"/",A44,"/",1)</f>
        <v>2027/1/1</v>
      </c>
      <c r="AM43" s="13">
        <f>EOMONTH(AL43,0)</f>
        <v>46418</v>
      </c>
      <c r="AN43" s="9"/>
      <c r="AQ43" s="14"/>
    </row>
    <row r="44" spans="1:61" ht="45" customHeight="1">
      <c r="A44" s="102">
        <v>1</v>
      </c>
      <c r="B44" s="163"/>
      <c r="C44" s="166"/>
      <c r="D44" s="152"/>
      <c r="E44" s="152"/>
      <c r="F44" s="41" t="s">
        <v>21</v>
      </c>
      <c r="G44" s="42" t="s">
        <v>21</v>
      </c>
      <c r="H44" s="42" t="s">
        <v>21</v>
      </c>
      <c r="I44" s="42"/>
      <c r="J44" s="42"/>
      <c r="K44" s="42"/>
      <c r="L44" s="42"/>
      <c r="M44" s="42"/>
      <c r="N44" s="42"/>
      <c r="O44" s="42"/>
      <c r="P44" s="42" t="s">
        <v>18</v>
      </c>
      <c r="Q44" s="42"/>
      <c r="R44" s="42"/>
      <c r="S44" s="42"/>
      <c r="T44" s="42"/>
      <c r="U44" s="42"/>
      <c r="V44" s="42"/>
      <c r="W44" s="42" t="s">
        <v>24</v>
      </c>
      <c r="X44" s="42"/>
      <c r="Y44" s="42"/>
      <c r="Z44" s="42"/>
      <c r="AA44" s="42"/>
      <c r="AB44" s="42"/>
      <c r="AC44" s="42"/>
      <c r="AD44" s="42"/>
      <c r="AE44" s="42"/>
      <c r="AF44" s="43"/>
      <c r="AG44" s="42"/>
      <c r="AH44" s="42"/>
      <c r="AI44" s="42"/>
      <c r="AJ44" s="44"/>
      <c r="AK44" s="12"/>
      <c r="AL44" s="13"/>
      <c r="AM44" s="13"/>
      <c r="AN44" s="5">
        <f>DAY(EOMONTH(AL46,0))</f>
        <v>28</v>
      </c>
      <c r="AO44" s="5">
        <f>AN44-COUNTIF(F46:AJ46,"―")-COUNTIF(F46:AJ46,"×")</f>
        <v>28</v>
      </c>
      <c r="AQ44" s="14">
        <f>IF(AO44=0,0,IF(AV44="施工開始",NETWORKDAYS.INTL(#REF!,AM46,"1111100"),IF(AV44="施工完了",NETWORKDAYS.INTL(AL46,G5,"1111100"),NETWORKDAYS.INTL(AL46,AM46,"1111100"))))</f>
        <v>8</v>
      </c>
      <c r="AV44" s="5" t="str">
        <f>IF(EXACT(AL46, CONCATENATE($AM$13,"/",$AN$11,"/",1))=TRUE,"施工開始",IF(EXACT(AL46, CONCATENATE($AM$14,"/",$AN$12,"/",1))=TRUE,"施工完了",""))</f>
        <v/>
      </c>
      <c r="AX44" s="5">
        <f>NETWORKDAYS.INTL($E$6,AM46,"1111100")</f>
        <v>88</v>
      </c>
    </row>
    <row r="45" spans="1:61" ht="14.25">
      <c r="A45" s="101"/>
      <c r="B45" s="161">
        <f>COUNTIF(F46:AJ46,"●")</f>
        <v>7</v>
      </c>
      <c r="C45" s="164">
        <v>8</v>
      </c>
      <c r="D45" s="150" t="s">
        <v>60</v>
      </c>
      <c r="E45" s="150"/>
      <c r="F45" s="77" t="str">
        <f t="shared" ref="F45:Z45" si="10">TEXT(DATE($A46,$A47,F$14),"aaa")</f>
        <v>月</v>
      </c>
      <c r="G45" s="78" t="str">
        <f t="shared" si="10"/>
        <v>火</v>
      </c>
      <c r="H45" s="78" t="str">
        <f t="shared" si="10"/>
        <v>水</v>
      </c>
      <c r="I45" s="78" t="str">
        <f t="shared" si="10"/>
        <v>木</v>
      </c>
      <c r="J45" s="78" t="str">
        <f t="shared" si="10"/>
        <v>金</v>
      </c>
      <c r="K45" s="78" t="str">
        <f t="shared" si="10"/>
        <v>土</v>
      </c>
      <c r="L45" s="78" t="str">
        <f t="shared" si="10"/>
        <v>日</v>
      </c>
      <c r="M45" s="78" t="str">
        <f t="shared" si="10"/>
        <v>月</v>
      </c>
      <c r="N45" s="78" t="str">
        <f t="shared" si="10"/>
        <v>火</v>
      </c>
      <c r="O45" s="79" t="str">
        <f t="shared" si="10"/>
        <v>水</v>
      </c>
      <c r="P45" s="78" t="str">
        <f t="shared" si="10"/>
        <v>木</v>
      </c>
      <c r="Q45" s="78" t="str">
        <f t="shared" si="10"/>
        <v>金</v>
      </c>
      <c r="R45" s="78" t="str">
        <f t="shared" si="10"/>
        <v>土</v>
      </c>
      <c r="S45" s="78" t="str">
        <f t="shared" si="10"/>
        <v>日</v>
      </c>
      <c r="T45" s="78" t="str">
        <f t="shared" si="10"/>
        <v>月</v>
      </c>
      <c r="U45" s="78" t="str">
        <f t="shared" si="10"/>
        <v>火</v>
      </c>
      <c r="V45" s="79" t="str">
        <f t="shared" si="10"/>
        <v>水</v>
      </c>
      <c r="W45" s="78" t="str">
        <f t="shared" si="10"/>
        <v>木</v>
      </c>
      <c r="X45" s="78" t="str">
        <f t="shared" si="10"/>
        <v>金</v>
      </c>
      <c r="Y45" s="78" t="str">
        <f t="shared" si="10"/>
        <v>土</v>
      </c>
      <c r="Z45" s="78" t="str">
        <f t="shared" si="10"/>
        <v>日</v>
      </c>
      <c r="AA45" s="78" t="s">
        <v>34</v>
      </c>
      <c r="AB45" s="78" t="str">
        <f t="shared" ref="AB45:AJ45" si="11">TEXT(DATE($A46,$A47,AB$14),"aaa")</f>
        <v>火</v>
      </c>
      <c r="AC45" s="78" t="str">
        <f t="shared" si="11"/>
        <v>水</v>
      </c>
      <c r="AD45" s="78" t="str">
        <f t="shared" si="11"/>
        <v>木</v>
      </c>
      <c r="AE45" s="78" t="str">
        <f t="shared" si="11"/>
        <v>金</v>
      </c>
      <c r="AF45" s="78" t="str">
        <f t="shared" si="11"/>
        <v>土</v>
      </c>
      <c r="AG45" s="78" t="str">
        <f t="shared" si="11"/>
        <v>日</v>
      </c>
      <c r="AH45" s="123" t="str">
        <f t="shared" si="11"/>
        <v>月</v>
      </c>
      <c r="AI45" s="123" t="str">
        <f t="shared" si="11"/>
        <v>火</v>
      </c>
      <c r="AJ45" s="122" t="str">
        <f t="shared" si="11"/>
        <v>水</v>
      </c>
      <c r="AK45" s="10"/>
      <c r="AL45" s="9"/>
      <c r="AM45" s="9"/>
      <c r="AQ45" s="14"/>
    </row>
    <row r="46" spans="1:61" ht="18" customHeight="1">
      <c r="A46" s="82" t="s">
        <v>6</v>
      </c>
      <c r="B46" s="162"/>
      <c r="C46" s="165"/>
      <c r="D46" s="151"/>
      <c r="E46" s="151"/>
      <c r="F46" s="59"/>
      <c r="G46" s="60"/>
      <c r="H46" s="60"/>
      <c r="I46" s="60"/>
      <c r="J46" s="60"/>
      <c r="K46" s="60" t="s">
        <v>10</v>
      </c>
      <c r="L46" s="60" t="s">
        <v>10</v>
      </c>
      <c r="M46" s="60"/>
      <c r="N46" s="60"/>
      <c r="O46" s="61"/>
      <c r="P46" s="62" t="s">
        <v>14</v>
      </c>
      <c r="Q46" s="60"/>
      <c r="R46" s="60" t="s">
        <v>10</v>
      </c>
      <c r="S46" s="60" t="s">
        <v>10</v>
      </c>
      <c r="T46" s="60"/>
      <c r="U46" s="60"/>
      <c r="V46" s="60"/>
      <c r="W46" s="60"/>
      <c r="X46" s="60"/>
      <c r="Y46" s="60" t="s">
        <v>10</v>
      </c>
      <c r="Z46" s="60" t="s">
        <v>10</v>
      </c>
      <c r="AA46" s="60"/>
      <c r="AB46" s="63"/>
      <c r="AC46" s="60"/>
      <c r="AD46" s="60"/>
      <c r="AE46" s="60"/>
      <c r="AF46" s="64"/>
      <c r="AG46" s="60" t="s">
        <v>10</v>
      </c>
      <c r="AH46" s="62"/>
      <c r="AI46" s="62"/>
      <c r="AJ46" s="66"/>
      <c r="AK46" s="12"/>
      <c r="AL46" s="13" t="str">
        <f>CONCATENATE(A46,"/",A47,"/",1)</f>
        <v>2027/2/1</v>
      </c>
      <c r="AM46" s="13">
        <f>EOMONTH(AL46,0)</f>
        <v>46446</v>
      </c>
      <c r="AN46" s="17"/>
      <c r="AO46" s="18"/>
      <c r="AP46" s="18"/>
      <c r="AQ46" s="19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</row>
    <row r="47" spans="1:61" ht="45" customHeight="1">
      <c r="A47" s="102">
        <f>A44+1</f>
        <v>2</v>
      </c>
      <c r="B47" s="163"/>
      <c r="C47" s="166"/>
      <c r="D47" s="152"/>
      <c r="E47" s="152"/>
      <c r="F47" s="41"/>
      <c r="G47" s="42"/>
      <c r="H47" s="42"/>
      <c r="I47" s="42"/>
      <c r="J47" s="42"/>
      <c r="K47" s="42"/>
      <c r="L47" s="42"/>
      <c r="M47" s="42"/>
      <c r="N47" s="42"/>
      <c r="O47" s="43"/>
      <c r="P47" s="42" t="s">
        <v>18</v>
      </c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3"/>
      <c r="AG47" s="42"/>
      <c r="AH47" s="42"/>
      <c r="AI47" s="42"/>
      <c r="AJ47" s="44"/>
      <c r="AK47" s="12"/>
      <c r="AL47" s="13"/>
      <c r="AM47" s="13"/>
      <c r="AN47" s="5">
        <f>DAY(EOMONTH(AL49,0))</f>
        <v>31</v>
      </c>
      <c r="AO47" s="5">
        <f>AN47-COUNTIF(F49:AJ49,"―")-COUNTIF(F49:AJ49,"×")</f>
        <v>3</v>
      </c>
      <c r="AQ47" s="14">
        <f>IF(AO47=0,0,IF(AV47="施工開始",NETWORKDAYS.INTL(#REF!,AM49,"1111100"),IF(AV47="施工完了",NETWORKDAYS.INTL(AL49,E7,"1111100"),NETWORKDAYS.INTL(AL46,AM46,"1111100"))))</f>
        <v>0</v>
      </c>
      <c r="AV47" s="5" t="str">
        <f>IF(EXACT(AL49, CONCATENATE($AM$13,"/",$AN$11,"/",1))=TRUE,"施工開始",IF(EXACT(AL49, CONCATENATE($AM$14,"/",$AN$12,"/",1))=TRUE,"施工完了",""))</f>
        <v>施工完了</v>
      </c>
    </row>
    <row r="48" spans="1:61" s="18" customFormat="1" ht="15" thickBot="1">
      <c r="A48" s="101"/>
      <c r="B48" s="161">
        <f>COUNTIF(F49:AJ49,"●")</f>
        <v>1</v>
      </c>
      <c r="C48" s="164">
        <v>0</v>
      </c>
      <c r="D48" s="150" t="s">
        <v>12</v>
      </c>
      <c r="E48" s="150" t="s">
        <v>12</v>
      </c>
      <c r="F48" s="77" t="str">
        <f t="shared" ref="F48:AJ48" si="12">TEXT(DATE($A49,$A50,F$14),"aaa")</f>
        <v>月</v>
      </c>
      <c r="G48" s="78" t="str">
        <f t="shared" si="12"/>
        <v>火</v>
      </c>
      <c r="H48" s="79" t="str">
        <f t="shared" si="12"/>
        <v>水</v>
      </c>
      <c r="I48" s="80" t="str">
        <f t="shared" si="12"/>
        <v>木</v>
      </c>
      <c r="J48" s="78" t="str">
        <f t="shared" si="12"/>
        <v>金</v>
      </c>
      <c r="K48" s="78" t="str">
        <f t="shared" si="12"/>
        <v>土</v>
      </c>
      <c r="L48" s="78" t="str">
        <f t="shared" si="12"/>
        <v>日</v>
      </c>
      <c r="M48" s="78" t="str">
        <f t="shared" si="12"/>
        <v>月</v>
      </c>
      <c r="N48" s="78" t="str">
        <f t="shared" si="12"/>
        <v>火</v>
      </c>
      <c r="O48" s="79" t="str">
        <f t="shared" si="12"/>
        <v>水</v>
      </c>
      <c r="P48" s="78" t="str">
        <f t="shared" si="12"/>
        <v>木</v>
      </c>
      <c r="Q48" s="78" t="str">
        <f t="shared" si="12"/>
        <v>金</v>
      </c>
      <c r="R48" s="78" t="str">
        <f t="shared" si="12"/>
        <v>土</v>
      </c>
      <c r="S48" s="78" t="str">
        <f t="shared" si="12"/>
        <v>日</v>
      </c>
      <c r="T48" s="78" t="str">
        <f t="shared" si="12"/>
        <v>月</v>
      </c>
      <c r="U48" s="78" t="str">
        <f t="shared" si="12"/>
        <v>火</v>
      </c>
      <c r="V48" s="79" t="str">
        <f t="shared" si="12"/>
        <v>水</v>
      </c>
      <c r="W48" s="78" t="str">
        <f t="shared" si="12"/>
        <v>木</v>
      </c>
      <c r="X48" s="78" t="str">
        <f t="shared" si="12"/>
        <v>金</v>
      </c>
      <c r="Y48" s="78" t="str">
        <f t="shared" si="12"/>
        <v>土</v>
      </c>
      <c r="Z48" s="78" t="str">
        <f t="shared" si="12"/>
        <v>日</v>
      </c>
      <c r="AA48" s="78" t="str">
        <f t="shared" si="12"/>
        <v>月</v>
      </c>
      <c r="AB48" s="78" t="str">
        <f t="shared" si="12"/>
        <v>火</v>
      </c>
      <c r="AC48" s="78" t="str">
        <f t="shared" si="12"/>
        <v>水</v>
      </c>
      <c r="AD48" s="78" t="str">
        <f t="shared" si="12"/>
        <v>木</v>
      </c>
      <c r="AE48" s="78" t="str">
        <f t="shared" si="12"/>
        <v>金</v>
      </c>
      <c r="AF48" s="78" t="str">
        <f t="shared" si="12"/>
        <v>土</v>
      </c>
      <c r="AG48" s="78" t="str">
        <f t="shared" si="12"/>
        <v>日</v>
      </c>
      <c r="AH48" s="78" t="str">
        <f t="shared" si="12"/>
        <v>月</v>
      </c>
      <c r="AI48" s="78" t="str">
        <f t="shared" si="12"/>
        <v>火</v>
      </c>
      <c r="AJ48" s="81" t="str">
        <f t="shared" si="12"/>
        <v>水</v>
      </c>
      <c r="AK48" s="16"/>
      <c r="AL48" s="17"/>
      <c r="AM48" s="17"/>
      <c r="AN48" s="5"/>
      <c r="AO48" s="5"/>
      <c r="AP48" s="5"/>
      <c r="AQ48" s="14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</row>
    <row r="49" spans="1:48" ht="18" customHeight="1" thickTop="1">
      <c r="A49" s="82" t="s">
        <v>6</v>
      </c>
      <c r="B49" s="162"/>
      <c r="C49" s="165"/>
      <c r="D49" s="151"/>
      <c r="E49" s="151"/>
      <c r="F49" s="59" t="s">
        <v>10</v>
      </c>
      <c r="G49" s="64"/>
      <c r="H49" s="64"/>
      <c r="I49" s="65" t="s">
        <v>12</v>
      </c>
      <c r="J49" s="60" t="s">
        <v>12</v>
      </c>
      <c r="K49" s="60" t="s">
        <v>12</v>
      </c>
      <c r="L49" s="60" t="s">
        <v>12</v>
      </c>
      <c r="M49" s="60" t="s">
        <v>12</v>
      </c>
      <c r="N49" s="60" t="s">
        <v>12</v>
      </c>
      <c r="O49" s="61" t="s">
        <v>12</v>
      </c>
      <c r="P49" s="62" t="s">
        <v>12</v>
      </c>
      <c r="Q49" s="60" t="s">
        <v>12</v>
      </c>
      <c r="R49" s="60" t="s">
        <v>12</v>
      </c>
      <c r="S49" s="60" t="s">
        <v>12</v>
      </c>
      <c r="T49" s="60" t="s">
        <v>12</v>
      </c>
      <c r="U49" s="60" t="s">
        <v>12</v>
      </c>
      <c r="V49" s="60" t="s">
        <v>12</v>
      </c>
      <c r="W49" s="60" t="s">
        <v>12</v>
      </c>
      <c r="X49" s="60" t="s">
        <v>12</v>
      </c>
      <c r="Y49" s="60" t="s">
        <v>12</v>
      </c>
      <c r="Z49" s="60" t="s">
        <v>12</v>
      </c>
      <c r="AA49" s="60" t="s">
        <v>12</v>
      </c>
      <c r="AB49" s="63" t="s">
        <v>12</v>
      </c>
      <c r="AC49" s="60" t="s">
        <v>12</v>
      </c>
      <c r="AD49" s="60" t="s">
        <v>12</v>
      </c>
      <c r="AE49" s="60" t="s">
        <v>12</v>
      </c>
      <c r="AF49" s="64" t="s">
        <v>12</v>
      </c>
      <c r="AG49" s="60" t="s">
        <v>12</v>
      </c>
      <c r="AH49" s="60" t="s">
        <v>12</v>
      </c>
      <c r="AI49" s="60" t="s">
        <v>12</v>
      </c>
      <c r="AJ49" s="67" t="s">
        <v>12</v>
      </c>
      <c r="AK49" s="12"/>
      <c r="AL49" s="13" t="str">
        <f>CONCATENATE(A49,"/",A50,"/",1)</f>
        <v>2027/3/1</v>
      </c>
      <c r="AM49" s="13">
        <f>EOMONTH(AL49,0)</f>
        <v>46477</v>
      </c>
      <c r="AN49" s="24"/>
      <c r="AO49" s="24"/>
      <c r="AP49" s="24"/>
      <c r="AQ49" s="24"/>
      <c r="AR49" s="24"/>
      <c r="AS49" s="24"/>
      <c r="AT49" s="25"/>
      <c r="AV49" s="5" t="e">
        <f>NETWORKDAYS.INTL(AL49,#REF!,"1111100")</f>
        <v>#REF!</v>
      </c>
    </row>
    <row r="50" spans="1:48" ht="45" customHeight="1" thickBot="1">
      <c r="A50" s="102">
        <f>A47+1</f>
        <v>3</v>
      </c>
      <c r="B50" s="163"/>
      <c r="C50" s="166"/>
      <c r="D50" s="151"/>
      <c r="E50" s="168"/>
      <c r="F50" s="50" t="s">
        <v>24</v>
      </c>
      <c r="G50" s="51"/>
      <c r="H50" s="125" t="s">
        <v>49</v>
      </c>
      <c r="I50" s="93"/>
      <c r="J50" s="45"/>
      <c r="K50" s="45"/>
      <c r="L50" s="45"/>
      <c r="M50" s="45"/>
      <c r="N50" s="45"/>
      <c r="O50" s="51"/>
      <c r="P50" s="45"/>
      <c r="Q50" s="45" t="s">
        <v>33</v>
      </c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 t="s">
        <v>28</v>
      </c>
      <c r="AF50" s="51"/>
      <c r="AG50" s="52"/>
      <c r="AH50" s="45"/>
      <c r="AI50" s="45"/>
      <c r="AJ50" s="53"/>
      <c r="AK50" s="12"/>
      <c r="AL50" s="13"/>
      <c r="AM50" s="13"/>
    </row>
    <row r="51" spans="1:48" ht="34.15" customHeight="1" thickTop="1" thickBot="1">
      <c r="A51" s="96" t="s">
        <v>63</v>
      </c>
      <c r="B51" s="97"/>
      <c r="C51" s="98"/>
      <c r="D51" s="54" t="str">
        <f>IF((12-COUNTA(D15:D50))=0,"達成","未達成")</f>
        <v>達成</v>
      </c>
      <c r="E51" s="55" t="str">
        <f>IF((12-COUNTA(E15:E50))=0,"達成","未達成")</f>
        <v>未達成</v>
      </c>
      <c r="F51" s="56"/>
      <c r="G51" s="56"/>
      <c r="H51" s="20"/>
      <c r="I51" s="20"/>
      <c r="J51" s="21"/>
      <c r="K51" s="21"/>
      <c r="L51" s="21"/>
      <c r="M51" s="21"/>
      <c r="N51" s="21"/>
      <c r="O51" s="167"/>
      <c r="P51" s="167"/>
      <c r="Q51" s="167"/>
      <c r="R51" s="167"/>
      <c r="S51" s="167"/>
      <c r="T51" s="167"/>
      <c r="U51" s="2"/>
      <c r="W51" s="2"/>
      <c r="X51" s="2"/>
      <c r="Y51" s="2"/>
      <c r="Z51" s="3"/>
      <c r="AA51" s="3"/>
      <c r="AB51" s="3"/>
      <c r="AC51" s="3"/>
      <c r="AD51" s="3"/>
      <c r="AE51" s="3"/>
      <c r="AF51" s="22"/>
      <c r="AG51" s="22"/>
      <c r="AH51" s="22"/>
      <c r="AI51" s="22"/>
      <c r="AJ51" s="23"/>
      <c r="AK51" s="24"/>
      <c r="AL51" s="24"/>
      <c r="AM51" s="24"/>
    </row>
    <row r="52" spans="1:48" ht="14.25">
      <c r="A52" s="85" t="s">
        <v>31</v>
      </c>
      <c r="B52" s="86"/>
      <c r="C52" s="85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48" ht="14.25">
      <c r="A53" s="85" t="s">
        <v>36</v>
      </c>
      <c r="B53" s="85"/>
      <c r="C53" s="85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48" ht="14.25">
      <c r="A54" s="87" t="s">
        <v>64</v>
      </c>
      <c r="B54" s="88"/>
      <c r="C54" s="88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7"/>
      <c r="S54" s="7"/>
      <c r="T54" s="7"/>
      <c r="U54" s="7"/>
      <c r="V54" s="7"/>
    </row>
    <row r="55" spans="1:48" ht="14.25">
      <c r="A55" s="87" t="s">
        <v>68</v>
      </c>
      <c r="B55" s="88"/>
      <c r="C55" s="88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7"/>
      <c r="V55" s="7"/>
    </row>
    <row r="56" spans="1:48" ht="14.25">
      <c r="A56" s="88" t="s">
        <v>32</v>
      </c>
      <c r="B56" s="88"/>
      <c r="C56" s="88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7"/>
      <c r="V56" s="7"/>
    </row>
    <row r="57" spans="1:48" ht="14.25">
      <c r="A57" s="87" t="s">
        <v>46</v>
      </c>
      <c r="B57" s="88"/>
      <c r="C57" s="88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7"/>
      <c r="V57" s="7"/>
    </row>
    <row r="58" spans="1:48" ht="14.25">
      <c r="A58" s="87" t="s">
        <v>69</v>
      </c>
      <c r="B58" s="85"/>
      <c r="C58" s="85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31"/>
      <c r="S58" s="31"/>
      <c r="T58" s="31"/>
      <c r="U58" s="7"/>
      <c r="V58" s="7"/>
    </row>
    <row r="59" spans="1:48" ht="14.25">
      <c r="A59" s="88" t="s">
        <v>45</v>
      </c>
      <c r="B59" s="88"/>
      <c r="C59" s="88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</row>
    <row r="60" spans="1:48" ht="14.25">
      <c r="A60" s="89" t="s">
        <v>61</v>
      </c>
      <c r="B60" s="90"/>
      <c r="C60" s="90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7"/>
      <c r="S60" s="7"/>
      <c r="T60" s="7"/>
      <c r="U60" s="7"/>
      <c r="V60" s="7"/>
    </row>
    <row r="61" spans="1:48" ht="14.25">
      <c r="A61" s="89" t="s">
        <v>62</v>
      </c>
      <c r="B61" s="90"/>
      <c r="C61" s="90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7"/>
      <c r="S61" s="7"/>
      <c r="T61" s="7"/>
      <c r="U61" s="7"/>
      <c r="V61" s="7"/>
    </row>
    <row r="63" spans="1:48">
      <c r="J63" s="9" t="s">
        <v>3</v>
      </c>
    </row>
    <row r="64" spans="1:48">
      <c r="J64" s="9" t="s">
        <v>15</v>
      </c>
    </row>
    <row r="65" spans="10:10">
      <c r="J65" s="9" t="s">
        <v>9</v>
      </c>
    </row>
    <row r="66" spans="10:10">
      <c r="J66" s="9" t="s">
        <v>13</v>
      </c>
    </row>
  </sheetData>
  <mergeCells count="77">
    <mergeCell ref="O51:T51"/>
    <mergeCell ref="D45:D47"/>
    <mergeCell ref="J5:M5"/>
    <mergeCell ref="J8:M8"/>
    <mergeCell ref="J9:M9"/>
    <mergeCell ref="E9:H9"/>
    <mergeCell ref="E8:H8"/>
    <mergeCell ref="E5:H5"/>
    <mergeCell ref="L6:M7"/>
    <mergeCell ref="N6:O7"/>
    <mergeCell ref="E6:H6"/>
    <mergeCell ref="E7:H7"/>
    <mergeCell ref="N10:O10"/>
    <mergeCell ref="N8:O8"/>
    <mergeCell ref="N9:O9"/>
    <mergeCell ref="E10:H10"/>
    <mergeCell ref="B39:B41"/>
    <mergeCell ref="C39:C41"/>
    <mergeCell ref="D39:D41"/>
    <mergeCell ref="E39:E41"/>
    <mergeCell ref="B42:B44"/>
    <mergeCell ref="C42:C44"/>
    <mergeCell ref="D42:D44"/>
    <mergeCell ref="E42:E44"/>
    <mergeCell ref="C45:C47"/>
    <mergeCell ref="E45:E47"/>
    <mergeCell ref="B48:B50"/>
    <mergeCell ref="C48:C50"/>
    <mergeCell ref="D48:D50"/>
    <mergeCell ref="E48:E50"/>
    <mergeCell ref="B45:B47"/>
    <mergeCell ref="C33:C35"/>
    <mergeCell ref="D33:D35"/>
    <mergeCell ref="E33:E35"/>
    <mergeCell ref="B36:B38"/>
    <mergeCell ref="C36:C38"/>
    <mergeCell ref="D36:D38"/>
    <mergeCell ref="E36:E38"/>
    <mergeCell ref="B33:B35"/>
    <mergeCell ref="B27:B29"/>
    <mergeCell ref="C27:C29"/>
    <mergeCell ref="D27:D29"/>
    <mergeCell ref="E27:E29"/>
    <mergeCell ref="B30:B32"/>
    <mergeCell ref="C30:C32"/>
    <mergeCell ref="D30:D32"/>
    <mergeCell ref="E30:E32"/>
    <mergeCell ref="B21:B23"/>
    <mergeCell ref="C21:C23"/>
    <mergeCell ref="D21:D23"/>
    <mergeCell ref="E21:E23"/>
    <mergeCell ref="B24:B26"/>
    <mergeCell ref="C24:C26"/>
    <mergeCell ref="D24:D26"/>
    <mergeCell ref="E24:E26"/>
    <mergeCell ref="B15:B17"/>
    <mergeCell ref="C15:C17"/>
    <mergeCell ref="D15:D17"/>
    <mergeCell ref="E15:E17"/>
    <mergeCell ref="B18:B20"/>
    <mergeCell ref="C18:C20"/>
    <mergeCell ref="D18:D20"/>
    <mergeCell ref="E18:E20"/>
    <mergeCell ref="A12:A14"/>
    <mergeCell ref="B12:B14"/>
    <mergeCell ref="C12:C14"/>
    <mergeCell ref="D12:D14"/>
    <mergeCell ref="E12:E14"/>
    <mergeCell ref="J10:M10"/>
    <mergeCell ref="A10:D10"/>
    <mergeCell ref="A3:D3"/>
    <mergeCell ref="A4:D4"/>
    <mergeCell ref="A5:D5"/>
    <mergeCell ref="A6:D6"/>
    <mergeCell ref="A7:D7"/>
    <mergeCell ref="A8:D8"/>
    <mergeCell ref="A9:D9"/>
  </mergeCells>
  <phoneticPr fontId="1"/>
  <conditionalFormatting sqref="F15:AK15 F18:AK18 F21:AK21 F24:AK24 F27:AK27 F30:AK30 F33:AK33 F36:AK36 F39:AK39 F42:AK42 F45:AK45 F48:AK48">
    <cfRule type="expression" dxfId="1" priority="46">
      <formula>OR(F15="土",F15="日")</formula>
    </cfRule>
  </conditionalFormatting>
  <conditionalFormatting sqref="F16:AK17 F19:AK20 F22:AK23 F25:AK26 F28:AK29 F31:AK32 F34:AK35 F37:AK38 F40:AK41 F43:AK44 F46:AK47 F49:AK50">
    <cfRule type="expression" dxfId="0" priority="26">
      <formula>OR(F15="土",F15="日")</formula>
    </cfRule>
  </conditionalFormatting>
  <dataValidations count="2">
    <dataValidation type="list" allowBlank="1" showInputMessage="1" showErrorMessage="1" sqref="D15:E15 D45:E45 D48:E48 D39:E39 D36:E36 D33:E33 D30:E30 D27:E27 D18:E18 D42:E42 D24:E24 D21:E21" xr:uid="{95F7C3F6-39A0-4DD8-80B7-D5646A16EFFC}">
      <formula1>"■,―"</formula1>
    </dataValidation>
    <dataValidation type="list" allowBlank="1" showInputMessage="1" showErrorMessage="1" sqref="AK49:AK50 F46:AJ46 F22:AJ22 AK46:AK47 AK43:AK44 AK40:AK41 AK37:AK38 AK34:AK35 AK31:AK32 AK28:AK29 AK25:AK26 F19:AJ19 F49:AJ49 F25:AJ25 F28:AJ28 F31:AJ31 F34:AJ34 F37:AJ37 F40:AJ40 F43:AJ43 AK16:AK17 AK19:AK20 AK22:AK23 F16:AJ16" xr:uid="{9E73B0C5-6211-457B-81CB-5ABD94C283D9}">
      <formula1>$J$63:$J$66</formula1>
    </dataValidation>
  </dataValidations>
  <printOptions horizontalCentered="1"/>
  <pageMargins left="0.39370078740157483" right="0.2" top="0.86614173228346458" bottom="0.26" header="0" footer="0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別紙1　休日等取得計画・実績表 (A4縦)</vt:lpstr>
      <vt:lpstr>休日等取得計画・実績表（記入例） (A4縦)</vt:lpstr>
      <vt:lpstr>'休日等取得計画・実績表（記入例） (A4縦)'!Print_Area</vt:lpstr>
      <vt:lpstr>'別紙1　休日等取得計画・実績表 (A4縦)'!Print_Area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藤本 裕二</cp:lastModifiedBy>
  <cp:lastPrinted>2026-08-27T00:54:00Z</cp:lastPrinted>
  <dcterms:created xsi:type="dcterms:W3CDTF">2020-12-22T00:13:34Z</dcterms:created>
  <dcterms:modified xsi:type="dcterms:W3CDTF">2026-08-27T00:56:35Z</dcterms:modified>
</cp:coreProperties>
</file>